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192" windowHeight="9216" activeTab="1"/>
  </bookViews>
  <sheets>
    <sheet name="instructions" sheetId="1" r:id="rId1"/>
    <sheet name="individuals" sheetId="2" r:id="rId2"/>
    <sheet name="eggs" sheetId="3" r:id="rId3"/>
    <sheet name="individuals_stats (μm)" sheetId="4" r:id="rId4"/>
    <sheet name="individuals_stats (pt)" sheetId="5" r:id="rId5"/>
    <sheet name="eggs_stats (μm)" sheetId="6" r:id="rId6"/>
  </sheets>
  <definedNames/>
  <calcPr fullCalcOnLoad="1"/>
</workbook>
</file>

<file path=xl/sharedStrings.xml><?xml version="1.0" encoding="utf-8"?>
<sst xmlns="http://schemas.openxmlformats.org/spreadsheetml/2006/main" count="237" uniqueCount="118">
  <si>
    <t>MEAN</t>
  </si>
  <si>
    <t>SD</t>
  </si>
  <si>
    <t>N</t>
  </si>
  <si>
    <t>Eyes</t>
  </si>
  <si>
    <t>Diameter of egg without processes</t>
  </si>
  <si>
    <t>Diameter of egg with processes</t>
  </si>
  <si>
    <t>pt</t>
  </si>
  <si>
    <t>Lunules IV with teeth</t>
  </si>
  <si>
    <t>Cuticular pores</t>
  </si>
  <si>
    <t>Distance between processes</t>
  </si>
  <si>
    <t>Granulation on legs I</t>
  </si>
  <si>
    <t>Granulation on legs II</t>
  </si>
  <si>
    <t>Granulation on legs III</t>
  </si>
  <si>
    <t>Granulation on legs IV</t>
  </si>
  <si>
    <t>Process base/height ratio</t>
  </si>
  <si>
    <t>–</t>
  </si>
  <si>
    <t>µm</t>
  </si>
  <si>
    <t>CHARACTER</t>
  </si>
  <si>
    <t>RANGE</t>
  </si>
  <si>
    <t>Holotype</t>
  </si>
  <si>
    <t>SPECIMEN</t>
  </si>
  <si>
    <t>Lunules I with teeth</t>
  </si>
  <si>
    <t>Lunules II with teeth</t>
  </si>
  <si>
    <t>Lunules III with teeth</t>
  </si>
  <si>
    <t>Body length</t>
  </si>
  <si>
    <t>Number of processes on the egg circumference</t>
  </si>
  <si>
    <t>Process height</t>
  </si>
  <si>
    <t>Process base width</t>
  </si>
  <si>
    <t>Buccal tube</t>
  </si>
  <si>
    <t xml:space="preserve">     Length</t>
  </si>
  <si>
    <t xml:space="preserve">     Stylet support insertion point</t>
  </si>
  <si>
    <t xml:space="preserve">     External width</t>
  </si>
  <si>
    <t xml:space="preserve">     Internal width</t>
  </si>
  <si>
    <t xml:space="preserve">     Ventral lamina length</t>
  </si>
  <si>
    <t>Claw 1 lengths</t>
  </si>
  <si>
    <t xml:space="preserve">     Macroplacoid 1</t>
  </si>
  <si>
    <t xml:space="preserve">     Macroplacoid 2</t>
  </si>
  <si>
    <t xml:space="preserve">     Macroplacoid 3</t>
  </si>
  <si>
    <t xml:space="preserve">     Macroplacoid row</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</si>
  <si>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</si>
  <si>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</si>
  <si>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</si>
  <si>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</si>
  <si>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</si>
  <si>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</si>
  <si>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</si>
  <si>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</si>
  <si>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</si>
  <si>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</si>
  <si>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</si>
  <si>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</si>
  <si>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</si>
  <si>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</si>
  <si>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</si>
  <si>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</si>
  <si>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</si>
  <si>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Superfamiy </t>
    </r>
    <r>
      <rPr>
        <b/>
        <sz val="12"/>
        <rFont val="Calibri"/>
        <family val="2"/>
      </rPr>
      <t>Macrobiotoidea.</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</si>
  <si>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"individuals" and "eggs". If a structure is not measurable leave the cell empty (enetring zeros will mean that the trait has a value of 0).</t>
    </r>
  </si>
  <si>
    <t>Data from sheets "individuals" and "eggs" are automatically copied to the four remaining "stats" sheets. Data in those sheets are arranged for statistical analyses in the majority of statistical software.</t>
  </si>
  <si>
    <t>The "individuals" and "eggs" sheets automatically calculate basic statistics (number of measurements, range, mean and SD). The table with these statistics is placed after the last (15th) specimen. The summary table can be then copied and pasted directly to MS Word.</t>
  </si>
  <si>
    <t>Individual</t>
  </si>
  <si>
    <t>Buccal tube length</t>
  </si>
  <si>
    <t>Stylet support insertion point</t>
  </si>
  <si>
    <t>Buccal tube external width</t>
  </si>
  <si>
    <t>Buccal tube internal width</t>
  </si>
  <si>
    <t>Ventral lamina length</t>
  </si>
  <si>
    <t>Macroplacoid 1</t>
  </si>
  <si>
    <t>Macroplacoid 2</t>
  </si>
  <si>
    <t>Macroplacoid 3</t>
  </si>
  <si>
    <t>Microplacoid</t>
  </si>
  <si>
    <t>Macroplacoid row</t>
  </si>
  <si>
    <t>Placoid row</t>
  </si>
  <si>
    <t>Claw 4 anterior base</t>
  </si>
  <si>
    <t>Claw 4 anterior primary branch</t>
  </si>
  <si>
    <t>Claw 4 anterior secondary branch</t>
  </si>
  <si>
    <t>Claw 4 posterior base</t>
  </si>
  <si>
    <t>Claw 4 posterior primary branch</t>
  </si>
  <si>
    <t>Claw 4 posterior secondary branch</t>
  </si>
  <si>
    <t>egg</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</si>
  <si>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</si>
  <si>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</si>
  <si>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</si>
  <si>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</si>
  <si>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</si>
  <si>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</si>
  <si>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</si>
  <si>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</si>
  <si>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</si>
  <si>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</si>
  <si>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</si>
  <si>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</si>
  <si>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</si>
  <si>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</si>
  <si>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</si>
  <si>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</si>
  <si>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</si>
  <si>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</si>
  <si>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Species</t>
  </si>
  <si>
    <t>Population</t>
  </si>
  <si>
    <t>2001\57</t>
  </si>
  <si>
    <t>2001\59</t>
  </si>
  <si>
    <t>2001\60</t>
  </si>
  <si>
    <t>2001\62</t>
  </si>
  <si>
    <t>2001\65</t>
  </si>
  <si>
    <t>2001\Ł5</t>
  </si>
  <si>
    <t>2001\Ł15</t>
  </si>
  <si>
    <t>2001\Ł8</t>
  </si>
  <si>
    <t>2001\Ł3</t>
  </si>
  <si>
    <t>2001\66</t>
  </si>
  <si>
    <t>2001\49</t>
  </si>
  <si>
    <t>2001\17</t>
  </si>
  <si>
    <t>2001\19</t>
  </si>
  <si>
    <t>2001\18</t>
  </si>
  <si>
    <t>2001\15</t>
  </si>
  <si>
    <t>2001\51</t>
  </si>
  <si>
    <r>
      <t xml:space="preserve">This template can be freely used but each published use must be credited as </t>
    </r>
    <r>
      <rPr>
        <b/>
        <sz val="12"/>
        <rFont val="Calibri"/>
        <family val="2"/>
      </rPr>
      <t>Morphometric data were handled using the Macrobiotoidea ver. 1.1 template available from the Tardigrada Register, www.tardigrada.net/register (Michalczyk &amp; Kaczmarek 2013)</t>
    </r>
    <r>
      <rPr>
        <sz val="12"/>
        <rFont val="Calibri"/>
        <family val="2"/>
      </rPr>
      <t>. The reference is: Michalczyk, Ł. &amp; Kaczmarek, Ł. (2013) The Tardigrada Register: a comprehensive online data repository for tardigrade taxonomy. Journal of Limnology, 72(S1): 175-181. DOI:10.4081/jlimnol.2013.s1.e22</t>
    </r>
  </si>
  <si>
    <t>Paramacrobiotus intii</t>
  </si>
  <si>
    <t>Peru.0</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</si>
</sst>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d\ mmmm\ yyyy"/>
  </numFmts>
  <fonts count="51">
    <font>
      <sz val="10"/>
      <name val="Arial CE"/>
      <family val="0"/>
    </font>
    <font>
      <sz val="11"/>
      <color indexed="8"/>
      <name val="Calibri"/>
      <family val="2"/>
    </font>
    <font>
      <b/>
      <sz val="12"/>
      <name val="Calibri"/>
      <family val="2"/>
    </font>
    <font>
      <sz val="12"/>
      <name val="Calibri"/>
      <family val="2"/>
    </font>
    <font>
      <i/>
      <sz val="12"/>
      <name val="Calibri"/>
      <family val="2"/>
    </font>
    <font>
      <i/>
      <sz val="10"/>
      <name val="Arial CE"/>
      <family val="0"/>
    </font>
    <font>
      <b/>
      <sz val="10"/>
      <name val="Arial CE"/>
      <family val="0"/>
    </font>
    <font>
      <b/>
      <sz val="10"/>
      <name val="Calibri"/>
      <family val="2"/>
    </font>
    <font>
      <sz val="10"/>
      <name val="Calibri"/>
      <family val="2"/>
    </font>
    <font>
      <b/>
      <i/>
      <sz val="10"/>
      <name val="Calibri"/>
      <family val="2"/>
    </font>
    <font>
      <i/>
      <sz val="10"/>
      <name val="Calibri"/>
      <family val="2"/>
    </font>
    <font>
      <i/>
      <sz val="10"/>
      <color indexed="12"/>
      <name val="Calibri"/>
      <family val="2"/>
    </font>
    <font>
      <b/>
      <sz val="12"/>
      <color indexed="10"/>
      <name val="Calibri"/>
      <family val="2"/>
    </font>
    <font>
      <i/>
      <sz val="10"/>
      <color indexed="17"/>
      <name val="Calibri"/>
      <family val="2"/>
    </font>
    <font>
      <b/>
      <sz val="14"/>
      <color indexed="10"/>
      <name val="Calibri"/>
      <family val="2"/>
    </font>
    <font>
      <sz val="8"/>
      <name val="Arial CE"/>
      <family val="0"/>
    </font>
    <font>
      <sz val="11"/>
      <color indexed="49"/>
      <name val="Calibri"/>
      <family val="2"/>
    </font>
    <font>
      <sz val="11"/>
      <color indexed="20"/>
      <name val="Calibri"/>
      <family val="2"/>
    </font>
    <font>
      <b/>
      <sz val="11"/>
      <color indexed="52"/>
      <name val="Calibri"/>
      <family val="2"/>
    </font>
    <font>
      <b/>
      <sz val="11"/>
      <color indexed="4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
      <left/>
      <right style="double"/>
      <top/>
      <bottom style="thin"/>
    </border>
    <border>
      <left/>
      <right style="double"/>
      <top/>
      <bottom/>
    </border>
    <border>
      <left/>
      <right style="thin"/>
      <top/>
      <bottom/>
    </border>
    <border>
      <left/>
      <right style="double"/>
      <top/>
      <bottom style="medium"/>
    </border>
    <border>
      <left/>
      <right style="thin"/>
      <top/>
      <bottom style="medium"/>
    </border>
    <border>
      <left/>
      <right/>
      <top/>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right style="thin"/>
      <top style="medium"/>
      <bottom style="thin"/>
    </border>
    <border>
      <left style="thin"/>
      <right style="thin"/>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bottom style="medium"/>
    </border>
    <border>
      <left style="medium"/>
      <right style="medium"/>
      <top style="medium"/>
      <bottom/>
    </border>
    <border>
      <left style="thin"/>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top>
        <color indexed="63"/>
      </top>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style="thin"/>
      <right style="thin"/>
      <top/>
      <bottom style="medium"/>
    </border>
    <border>
      <left style="thin"/>
      <right style="medium"/>
      <top/>
      <bottom style="medium"/>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right style="double"/>
      <top style="medium"/>
      <bottom/>
    </border>
    <border>
      <left/>
      <right style="thin"/>
      <top style="medium"/>
      <bottom/>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6">
    <xf numFmtId="0" fontId="0" fillId="0" borderId="0" xfId="0" applyAlignment="1">
      <alignment/>
    </xf>
    <xf numFmtId="0" fontId="7" fillId="0" borderId="10" xfId="0" applyFont="1" applyFill="1" applyBorder="1" applyAlignment="1">
      <alignment horizontal="right"/>
    </xf>
    <xf numFmtId="0" fontId="8" fillId="0" borderId="0" xfId="0" applyFont="1" applyFill="1" applyBorder="1" applyAlignment="1">
      <alignment horizontal="center"/>
    </xf>
    <xf numFmtId="0" fontId="7" fillId="0" borderId="10" xfId="0" applyFont="1" applyFill="1" applyBorder="1" applyAlignment="1">
      <alignment horizontal="left"/>
    </xf>
    <xf numFmtId="0" fontId="8" fillId="0" borderId="10" xfId="0" applyFont="1" applyFill="1" applyBorder="1" applyAlignment="1">
      <alignment horizontal="center"/>
    </xf>
    <xf numFmtId="0" fontId="7"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10" xfId="0" applyFont="1" applyFill="1" applyBorder="1" applyAlignment="1">
      <alignment horizontal="left"/>
    </xf>
    <xf numFmtId="164" fontId="8" fillId="0" borderId="10" xfId="0" applyNumberFormat="1" applyFont="1" applyFill="1" applyBorder="1" applyAlignment="1">
      <alignment horizontal="center"/>
    </xf>
    <xf numFmtId="0" fontId="8" fillId="0" borderId="14" xfId="0" applyFont="1" applyFill="1" applyBorder="1" applyAlignment="1">
      <alignment horizontal="left"/>
    </xf>
    <xf numFmtId="0" fontId="8" fillId="0" borderId="15" xfId="0" applyFont="1" applyFill="1" applyBorder="1" applyAlignment="1">
      <alignment horizontal="center" vertical="center"/>
    </xf>
    <xf numFmtId="164"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left" vertical="center"/>
    </xf>
    <xf numFmtId="164"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4" fontId="10" fillId="0" borderId="15" xfId="0" applyNumberFormat="1" applyFont="1" applyFill="1" applyBorder="1" applyAlignment="1">
      <alignment horizontal="left" vertical="center"/>
    </xf>
    <xf numFmtId="164" fontId="10" fillId="0" borderId="15" xfId="0" applyNumberFormat="1" applyFont="1" applyFill="1" applyBorder="1" applyAlignment="1">
      <alignment horizontal="center" vertical="center"/>
    </xf>
    <xf numFmtId="164" fontId="10" fillId="0" borderId="14"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left"/>
    </xf>
    <xf numFmtId="0" fontId="8" fillId="0" borderId="17" xfId="0" applyFont="1" applyFill="1" applyBorder="1" applyAlignment="1">
      <alignment horizontal="center" vertical="center"/>
    </xf>
    <xf numFmtId="164" fontId="8" fillId="0" borderId="18" xfId="0" applyNumberFormat="1" applyFont="1" applyFill="1" applyBorder="1" applyAlignment="1">
      <alignment horizontal="center" vertical="center"/>
    </xf>
    <xf numFmtId="164" fontId="8" fillId="0" borderId="18" xfId="0" applyNumberFormat="1" applyFont="1" applyFill="1" applyBorder="1" applyAlignment="1">
      <alignment horizontal="left" vertical="center"/>
    </xf>
    <xf numFmtId="164" fontId="10" fillId="0" borderId="18" xfId="0" applyNumberFormat="1" applyFont="1" applyFill="1" applyBorder="1" applyAlignment="1">
      <alignment horizontal="right" vertical="center"/>
    </xf>
    <xf numFmtId="164" fontId="10" fillId="0" borderId="18" xfId="0" applyNumberFormat="1" applyFont="1" applyFill="1" applyBorder="1" applyAlignment="1">
      <alignment horizontal="center" vertical="center"/>
    </xf>
    <xf numFmtId="164" fontId="10" fillId="0" borderId="17" xfId="0" applyNumberFormat="1" applyFont="1" applyFill="1" applyBorder="1" applyAlignment="1">
      <alignment horizontal="left" vertical="center"/>
    </xf>
    <xf numFmtId="164" fontId="10" fillId="0" borderId="17"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0" fontId="8" fillId="0" borderId="0" xfId="0" applyFont="1" applyFill="1" applyBorder="1" applyAlignment="1">
      <alignment horizontal="left"/>
    </xf>
    <xf numFmtId="1"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11" fillId="0" borderId="10" xfId="0" applyFont="1" applyFill="1" applyBorder="1" applyAlignment="1">
      <alignment horizontal="center"/>
    </xf>
    <xf numFmtId="164" fontId="11" fillId="0" borderId="10" xfId="0" applyNumberFormat="1" applyFont="1" applyFill="1" applyBorder="1" applyAlignment="1">
      <alignment horizont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2" xfId="0" applyFont="1" applyFill="1" applyBorder="1" applyAlignment="1">
      <alignment horizontal="left"/>
    </xf>
    <xf numFmtId="164" fontId="8" fillId="0" borderId="19" xfId="0" applyNumberFormat="1" applyFont="1" applyFill="1" applyBorder="1" applyAlignment="1">
      <alignment horizontal="center" vertical="center" wrapText="1"/>
    </xf>
    <xf numFmtId="164" fontId="8" fillId="0" borderId="20" xfId="0" applyNumberFormat="1" applyFont="1" applyFill="1" applyBorder="1" applyAlignment="1">
      <alignment horizontal="center" vertical="center" wrapText="1"/>
    </xf>
    <xf numFmtId="0" fontId="8" fillId="0" borderId="23" xfId="0" applyFont="1" applyFill="1" applyBorder="1" applyAlignment="1">
      <alignment horizontal="left"/>
    </xf>
    <xf numFmtId="164" fontId="8" fillId="0" borderId="24" xfId="0" applyNumberFormat="1" applyFont="1" applyFill="1" applyBorder="1" applyAlignment="1">
      <alignment horizontal="center" vertical="center" wrapText="1"/>
    </xf>
    <xf numFmtId="164" fontId="8" fillId="0" borderId="25" xfId="0" applyNumberFormat="1" applyFont="1" applyFill="1" applyBorder="1" applyAlignment="1">
      <alignment horizontal="center" vertical="center" wrapText="1"/>
    </xf>
    <xf numFmtId="0" fontId="8" fillId="0" borderId="26" xfId="0" applyFont="1" applyFill="1" applyBorder="1" applyAlignment="1">
      <alignment horizontal="left" vertical="center" wrapText="1"/>
    </xf>
    <xf numFmtId="164" fontId="8" fillId="0" borderId="27"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8" fillId="0" borderId="28" xfId="0" applyFont="1" applyFill="1" applyBorder="1" applyAlignment="1">
      <alignment horizontal="left" vertical="center" wrapText="1"/>
    </xf>
    <xf numFmtId="164" fontId="8" fillId="0" borderId="29" xfId="0" applyNumberFormat="1" applyFont="1" applyFill="1" applyBorder="1" applyAlignment="1">
      <alignment horizontal="center" vertical="center" wrapText="1"/>
    </xf>
    <xf numFmtId="164" fontId="8" fillId="0" borderId="30" xfId="0" applyNumberFormat="1" applyFont="1" applyFill="1" applyBorder="1" applyAlignment="1">
      <alignment horizontal="center" vertical="center" wrapText="1"/>
    </xf>
    <xf numFmtId="164" fontId="8" fillId="0" borderId="31" xfId="0" applyNumberFormat="1" applyFont="1" applyFill="1" applyBorder="1" applyAlignment="1">
      <alignment horizontal="center"/>
    </xf>
    <xf numFmtId="2" fontId="8" fillId="0" borderId="0" xfId="0" applyNumberFormat="1" applyFont="1" applyFill="1" applyBorder="1" applyAlignment="1">
      <alignment horizontal="center"/>
    </xf>
    <xf numFmtId="164" fontId="8" fillId="0" borderId="32" xfId="0" applyNumberFormat="1" applyFont="1" applyFill="1" applyBorder="1" applyAlignment="1">
      <alignment horizontal="center"/>
    </xf>
    <xf numFmtId="0" fontId="8" fillId="0" borderId="23" xfId="0" applyFont="1" applyFill="1" applyBorder="1" applyAlignment="1">
      <alignment horizontal="left" vertical="center" wrapText="1"/>
    </xf>
    <xf numFmtId="164" fontId="8" fillId="0" borderId="33" xfId="0" applyNumberFormat="1" applyFont="1" applyFill="1" applyBorder="1" applyAlignment="1">
      <alignment horizontal="center"/>
    </xf>
    <xf numFmtId="0" fontId="8" fillId="0" borderId="0" xfId="0" applyFont="1" applyFill="1" applyBorder="1" applyAlignment="1">
      <alignment horizontal="center" vertical="center" wrapText="1"/>
    </xf>
    <xf numFmtId="0" fontId="8" fillId="0" borderId="34" xfId="0" applyFont="1" applyFill="1" applyBorder="1" applyAlignment="1">
      <alignment horizontal="left"/>
    </xf>
    <xf numFmtId="0" fontId="8" fillId="0" borderId="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8" fillId="0" borderId="36" xfId="0" applyFont="1" applyFill="1" applyBorder="1" applyAlignment="1">
      <alignment/>
    </xf>
    <xf numFmtId="0" fontId="8" fillId="0" borderId="10" xfId="0" applyFont="1" applyBorder="1" applyAlignment="1">
      <alignment vertical="top"/>
    </xf>
    <xf numFmtId="164" fontId="8" fillId="33" borderId="36" xfId="0" applyNumberFormat="1" applyFont="1" applyFill="1" applyBorder="1" applyAlignment="1">
      <alignment horizontal="center"/>
    </xf>
    <xf numFmtId="164" fontId="11" fillId="33" borderId="37" xfId="0" applyNumberFormat="1" applyFont="1" applyFill="1" applyBorder="1" applyAlignment="1">
      <alignment horizontal="center"/>
    </xf>
    <xf numFmtId="1" fontId="10" fillId="0" borderId="15" xfId="0" applyNumberFormat="1" applyFont="1" applyFill="1" applyBorder="1" applyAlignment="1">
      <alignment horizontal="left" vertical="center"/>
    </xf>
    <xf numFmtId="1" fontId="10" fillId="0" borderId="0" xfId="0" applyNumberFormat="1" applyFont="1" applyFill="1" applyBorder="1" applyAlignment="1">
      <alignment horizontal="right" vertical="center"/>
    </xf>
    <xf numFmtId="1" fontId="10" fillId="0" borderId="15"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 fontId="8" fillId="0" borderId="10" xfId="0" applyNumberFormat="1" applyFont="1" applyFill="1" applyBorder="1" applyAlignment="1">
      <alignment horizontal="center"/>
    </xf>
    <xf numFmtId="1" fontId="11" fillId="0" borderId="10" xfId="0" applyNumberFormat="1" applyFont="1" applyFill="1" applyBorder="1" applyAlignment="1">
      <alignment horizontal="center"/>
    </xf>
    <xf numFmtId="1" fontId="8" fillId="0" borderId="14" xfId="0" applyNumberFormat="1" applyFont="1" applyFill="1" applyBorder="1" applyAlignment="1">
      <alignment horizontal="left"/>
    </xf>
    <xf numFmtId="1" fontId="8" fillId="0" borderId="15"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left" vertical="center"/>
    </xf>
    <xf numFmtId="0" fontId="0" fillId="0" borderId="0" xfId="0" applyAlignment="1">
      <alignment vertical="top"/>
    </xf>
    <xf numFmtId="0" fontId="2" fillId="34" borderId="38" xfId="0" applyFont="1" applyFill="1" applyBorder="1" applyAlignment="1">
      <alignment horizontal="center" vertical="top" wrapText="1"/>
    </xf>
    <xf numFmtId="0" fontId="3" fillId="34" borderId="39" xfId="0" applyFont="1" applyFill="1" applyBorder="1" applyAlignment="1">
      <alignment horizontal="left" vertical="top" wrapText="1"/>
    </xf>
    <xf numFmtId="0" fontId="2" fillId="34" borderId="40" xfId="0" applyFont="1" applyFill="1" applyBorder="1" applyAlignment="1">
      <alignment horizontal="center" vertical="top" wrapText="1"/>
    </xf>
    <xf numFmtId="0" fontId="3" fillId="34" borderId="41" xfId="0" applyFont="1" applyFill="1" applyBorder="1" applyAlignment="1">
      <alignment horizontal="left" vertical="top" wrapText="1"/>
    </xf>
    <xf numFmtId="0" fontId="3" fillId="34" borderId="42" xfId="0" applyFont="1" applyFill="1" applyBorder="1" applyAlignment="1">
      <alignment horizontal="left" vertical="top" wrapText="1"/>
    </xf>
    <xf numFmtId="0" fontId="12" fillId="35" borderId="40" xfId="0" applyFont="1" applyFill="1" applyBorder="1" applyAlignment="1">
      <alignment horizontal="center" vertical="top" wrapText="1"/>
    </xf>
    <xf numFmtId="0" fontId="2" fillId="34" borderId="43" xfId="0" applyFont="1" applyFill="1" applyBorder="1" applyAlignment="1">
      <alignment horizontal="center" vertical="top" wrapText="1"/>
    </xf>
    <xf numFmtId="0" fontId="3" fillId="34" borderId="44" xfId="52" applyFont="1" applyFill="1" applyBorder="1" applyAlignment="1" applyProtection="1">
      <alignment horizontal="left" vertical="top" wrapText="1"/>
      <protection/>
    </xf>
    <xf numFmtId="1" fontId="8" fillId="0" borderId="45" xfId="0" applyNumberFormat="1" applyFont="1" applyFill="1" applyBorder="1" applyAlignment="1">
      <alignment horizontal="center" vertical="center"/>
    </xf>
    <xf numFmtId="164" fontId="8" fillId="0" borderId="45" xfId="0" applyNumberFormat="1" applyFont="1" applyFill="1" applyBorder="1" applyAlignment="1">
      <alignment horizontal="center" vertical="center"/>
    </xf>
    <xf numFmtId="164" fontId="8" fillId="0" borderId="46" xfId="0" applyNumberFormat="1" applyFont="1" applyFill="1" applyBorder="1" applyAlignment="1">
      <alignment horizontal="right" vertical="center"/>
    </xf>
    <xf numFmtId="164" fontId="8" fillId="0" borderId="46" xfId="0" applyNumberFormat="1" applyFont="1" applyFill="1" applyBorder="1" applyAlignment="1">
      <alignment horizontal="center" vertical="center"/>
    </xf>
    <xf numFmtId="9" fontId="13" fillId="0" borderId="10" xfId="58" applyFont="1" applyFill="1" applyBorder="1" applyAlignment="1">
      <alignment horizontal="center"/>
    </xf>
    <xf numFmtId="9" fontId="13" fillId="0" borderId="47" xfId="58" applyFont="1" applyFill="1" applyBorder="1" applyAlignment="1">
      <alignment horizontal="center"/>
    </xf>
    <xf numFmtId="9" fontId="13" fillId="0" borderId="25" xfId="58" applyFont="1" applyFill="1" applyBorder="1" applyAlignment="1">
      <alignment horizontal="center"/>
    </xf>
    <xf numFmtId="9" fontId="13" fillId="0" borderId="33" xfId="58" applyFont="1" applyFill="1" applyBorder="1" applyAlignment="1">
      <alignment horizontal="center"/>
    </xf>
    <xf numFmtId="9" fontId="13" fillId="0" borderId="48" xfId="58" applyFont="1" applyFill="1" applyBorder="1" applyAlignment="1">
      <alignment horizontal="center"/>
    </xf>
    <xf numFmtId="9" fontId="13" fillId="0" borderId="31" xfId="58" applyFont="1" applyFill="1" applyBorder="1" applyAlignment="1">
      <alignment horizontal="center"/>
    </xf>
    <xf numFmtId="9" fontId="13" fillId="0" borderId="49" xfId="58" applyFont="1" applyFill="1" applyBorder="1" applyAlignment="1">
      <alignment horizontal="center"/>
    </xf>
    <xf numFmtId="9" fontId="13" fillId="0" borderId="30" xfId="58" applyFont="1" applyFill="1" applyBorder="1" applyAlignment="1">
      <alignment horizontal="center"/>
    </xf>
    <xf numFmtId="9" fontId="13" fillId="0" borderId="32" xfId="58" applyFont="1" applyFill="1" applyBorder="1" applyAlignment="1">
      <alignment horizontal="center"/>
    </xf>
    <xf numFmtId="0" fontId="7" fillId="0" borderId="50" xfId="0" applyFont="1" applyFill="1" applyBorder="1" applyAlignment="1">
      <alignment horizontal="center" vertical="center"/>
    </xf>
    <xf numFmtId="0" fontId="5" fillId="0" borderId="10" xfId="0" applyFont="1" applyFill="1" applyBorder="1" applyAlignment="1">
      <alignment horizontal="left" vertical="center"/>
    </xf>
    <xf numFmtId="0" fontId="0" fillId="0" borderId="10" xfId="0" applyFill="1" applyBorder="1" applyAlignment="1">
      <alignment horizontal="center" vertical="center"/>
    </xf>
    <xf numFmtId="0" fontId="8" fillId="0" borderId="10" xfId="0" applyFont="1" applyFill="1" applyBorder="1" applyAlignment="1">
      <alignment horizontal="left" vertical="top" wrapText="1"/>
    </xf>
    <xf numFmtId="0" fontId="0" fillId="0" borderId="0" xfId="0" applyFill="1" applyAlignment="1">
      <alignment horizontal="center" vertical="top"/>
    </xf>
    <xf numFmtId="1" fontId="6"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164" fontId="0" fillId="0" borderId="10" xfId="58"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8" fillId="0" borderId="21" xfId="0" applyNumberFormat="1" applyFont="1" applyFill="1" applyBorder="1" applyAlignment="1">
      <alignment horizontal="center" vertical="center" wrapText="1"/>
    </xf>
    <xf numFmtId="164" fontId="8" fillId="0" borderId="33" xfId="0" applyNumberFormat="1" applyFont="1" applyFill="1" applyBorder="1" applyAlignment="1">
      <alignment horizontal="center" vertical="center" wrapText="1"/>
    </xf>
    <xf numFmtId="164" fontId="8" fillId="0" borderId="31" xfId="0" applyNumberFormat="1" applyFont="1" applyFill="1" applyBorder="1" applyAlignment="1">
      <alignment horizontal="center" vertical="center" wrapText="1"/>
    </xf>
    <xf numFmtId="164" fontId="8" fillId="0" borderId="32"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51" xfId="0" applyNumberFormat="1" applyFont="1" applyFill="1" applyBorder="1" applyAlignment="1">
      <alignment horizontal="center" vertical="center" wrapText="1"/>
    </xf>
    <xf numFmtId="1" fontId="8" fillId="0" borderId="52" xfId="0" applyNumberFormat="1" applyFont="1" applyFill="1" applyBorder="1" applyAlignment="1">
      <alignment horizontal="center" vertical="center" wrapText="1"/>
    </xf>
    <xf numFmtId="9" fontId="8" fillId="0" borderId="0" xfId="58" applyFont="1" applyFill="1" applyBorder="1" applyAlignment="1">
      <alignment horizontal="right" vertical="center"/>
    </xf>
    <xf numFmtId="9" fontId="8" fillId="0" borderId="0" xfId="58" applyFont="1" applyFill="1" applyBorder="1" applyAlignment="1">
      <alignment horizontal="left" vertical="center"/>
    </xf>
    <xf numFmtId="9" fontId="8" fillId="0" borderId="0" xfId="58" applyFont="1" applyFill="1" applyBorder="1" applyAlignment="1">
      <alignment horizontal="center" vertical="center"/>
    </xf>
    <xf numFmtId="0" fontId="8" fillId="0" borderId="18" xfId="0" applyFont="1" applyFill="1" applyBorder="1" applyAlignment="1">
      <alignment horizontal="left"/>
    </xf>
    <xf numFmtId="0" fontId="8" fillId="0" borderId="18" xfId="0" applyFont="1" applyFill="1" applyBorder="1" applyAlignment="1">
      <alignment horizontal="center" vertical="center"/>
    </xf>
    <xf numFmtId="1" fontId="8" fillId="0" borderId="18" xfId="0" applyNumberFormat="1" applyFont="1" applyFill="1" applyBorder="1" applyAlignment="1">
      <alignment horizontal="right" vertical="center"/>
    </xf>
    <xf numFmtId="1" fontId="8" fillId="0" borderId="18" xfId="0" applyNumberFormat="1" applyFont="1" applyFill="1" applyBorder="1" applyAlignment="1">
      <alignment horizontal="left" vertical="center"/>
    </xf>
    <xf numFmtId="0" fontId="8" fillId="0" borderId="53" xfId="0" applyFont="1" applyFill="1" applyBorder="1" applyAlignment="1">
      <alignment horizontal="left"/>
    </xf>
    <xf numFmtId="0" fontId="8" fillId="0" borderId="53" xfId="0" applyFont="1" applyFill="1" applyBorder="1" applyAlignment="1">
      <alignment horizontal="center" vertical="center"/>
    </xf>
    <xf numFmtId="164" fontId="8" fillId="0" borderId="53" xfId="0" applyNumberFormat="1" applyFont="1" applyFill="1" applyBorder="1" applyAlignment="1">
      <alignment horizontal="right" vertical="center"/>
    </xf>
    <xf numFmtId="164" fontId="8" fillId="0" borderId="53" xfId="0" applyNumberFormat="1" applyFont="1" applyFill="1" applyBorder="1" applyAlignment="1">
      <alignment horizontal="center" vertical="center"/>
    </xf>
    <xf numFmtId="164" fontId="8" fillId="0" borderId="53" xfId="0" applyNumberFormat="1" applyFont="1" applyFill="1" applyBorder="1" applyAlignment="1">
      <alignment horizontal="left" vertical="center"/>
    </xf>
    <xf numFmtId="0" fontId="7" fillId="0" borderId="50" xfId="0" applyFont="1" applyFill="1" applyBorder="1" applyAlignment="1">
      <alignment horizontal="left" vertical="center" wrapText="1"/>
    </xf>
    <xf numFmtId="164" fontId="8" fillId="0" borderId="54" xfId="0" applyNumberFormat="1" applyFont="1" applyFill="1" applyBorder="1" applyAlignment="1">
      <alignment horizontal="center" vertical="center" wrapText="1"/>
    </xf>
    <xf numFmtId="164" fontId="8" fillId="0" borderId="55" xfId="0" applyNumberFormat="1" applyFont="1" applyFill="1" applyBorder="1" applyAlignment="1">
      <alignment horizontal="center" vertical="center" wrapText="1"/>
    </xf>
    <xf numFmtId="164" fontId="8" fillId="0" borderId="36" xfId="0" applyNumberFormat="1" applyFont="1" applyFill="1" applyBorder="1" applyAlignment="1">
      <alignment horizontal="center" vertical="center" wrapText="1"/>
    </xf>
    <xf numFmtId="164" fontId="8" fillId="0" borderId="56" xfId="0" applyNumberFormat="1" applyFont="1" applyFill="1" applyBorder="1" applyAlignment="1">
      <alignment horizontal="center" vertical="center" wrapText="1"/>
    </xf>
    <xf numFmtId="1" fontId="8" fillId="0" borderId="46"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9" fontId="0" fillId="0" borderId="10" xfId="58" applyFont="1" applyFill="1" applyBorder="1" applyAlignment="1">
      <alignment horizontal="center" vertical="center" wrapText="1"/>
    </xf>
    <xf numFmtId="164" fontId="11" fillId="33" borderId="27" xfId="0" applyNumberFormat="1" applyFont="1" applyFill="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left" vertical="center"/>
    </xf>
    <xf numFmtId="0" fontId="14" fillId="34" borderId="57" xfId="0" applyFont="1" applyFill="1" applyBorder="1" applyAlignment="1">
      <alignment horizontal="center" vertical="center" wrapText="1"/>
    </xf>
    <xf numFmtId="0" fontId="14" fillId="34" borderId="58" xfId="0" applyFont="1" applyFill="1" applyBorder="1" applyAlignment="1">
      <alignment horizontal="center" vertical="center" wrapText="1"/>
    </xf>
    <xf numFmtId="9" fontId="8" fillId="0" borderId="0" xfId="58" applyFont="1" applyFill="1" applyBorder="1" applyAlignment="1">
      <alignment horizontal="center" vertical="center"/>
    </xf>
    <xf numFmtId="1" fontId="8" fillId="0" borderId="0" xfId="0" applyNumberFormat="1" applyFont="1" applyFill="1" applyBorder="1" applyAlignment="1">
      <alignment horizontal="center"/>
    </xf>
    <xf numFmtId="9" fontId="8" fillId="0" borderId="50" xfId="58" applyFont="1" applyFill="1" applyBorder="1" applyAlignment="1">
      <alignment horizontal="center" vertical="center"/>
    </xf>
    <xf numFmtId="1" fontId="8" fillId="0" borderId="53" xfId="0" applyNumberFormat="1" applyFont="1" applyFill="1" applyBorder="1" applyAlignment="1">
      <alignment horizontal="center"/>
    </xf>
    <xf numFmtId="1"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59" xfId="0" applyFont="1" applyFill="1" applyBorder="1" applyAlignment="1">
      <alignment horizontal="left" vertical="center"/>
    </xf>
    <xf numFmtId="0" fontId="7" fillId="0" borderId="13" xfId="0" applyFont="1" applyFill="1" applyBorder="1" applyAlignment="1">
      <alignment horizontal="left" vertical="center"/>
    </xf>
    <xf numFmtId="0" fontId="7" fillId="0" borderId="5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61" xfId="0" applyFont="1" applyFill="1" applyBorder="1" applyAlignment="1">
      <alignment horizontal="center" vertical="center"/>
    </xf>
    <xf numFmtId="0" fontId="3" fillId="35" borderId="42" xfId="0" applyNumberFormat="1"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Macrobiotoidea%20ver.%20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zoomScalePageLayoutView="0" workbookViewId="0" topLeftCell="A1">
      <selection activeCell="B2" sqref="B2:C2"/>
    </sheetView>
  </sheetViews>
  <sheetFormatPr defaultColWidth="9.00390625" defaultRowHeight="12.75"/>
  <cols>
    <col min="1" max="1" width="3.00390625" style="0" customWidth="1"/>
    <col min="2" max="2" width="3.625" style="77" customWidth="1"/>
    <col min="3" max="3" width="115.625" style="0" customWidth="1"/>
  </cols>
  <sheetData>
    <row r="1" ht="13.5" thickBot="1"/>
    <row r="2" spans="2:3" ht="18" thickBot="1">
      <c r="B2" s="146" t="s">
        <v>51</v>
      </c>
      <c r="C2" s="147"/>
    </row>
    <row r="3" spans="2:3" ht="15">
      <c r="B3" s="78">
        <v>1</v>
      </c>
      <c r="C3" s="79" t="s">
        <v>56</v>
      </c>
    </row>
    <row r="4" spans="2:3" ht="62.25">
      <c r="B4" s="80">
        <v>2</v>
      </c>
      <c r="C4" s="81" t="s">
        <v>57</v>
      </c>
    </row>
    <row r="5" spans="2:3" ht="46.5">
      <c r="B5" s="78">
        <v>3</v>
      </c>
      <c r="C5" s="81" t="s">
        <v>59</v>
      </c>
    </row>
    <row r="6" spans="2:3" ht="46.5">
      <c r="B6" s="80">
        <v>4</v>
      </c>
      <c r="C6" s="81" t="s">
        <v>52</v>
      </c>
    </row>
    <row r="7" spans="2:3" ht="30.75">
      <c r="B7" s="78">
        <v>5</v>
      </c>
      <c r="C7" s="81" t="s">
        <v>53</v>
      </c>
    </row>
    <row r="8" spans="2:3" ht="30.75">
      <c r="B8" s="80">
        <v>6</v>
      </c>
      <c r="C8" s="81" t="s">
        <v>58</v>
      </c>
    </row>
    <row r="9" spans="2:3" ht="30.75">
      <c r="B9" s="78">
        <v>7</v>
      </c>
      <c r="C9" s="82" t="s">
        <v>54</v>
      </c>
    </row>
    <row r="10" spans="2:3" ht="62.25">
      <c r="B10" s="83">
        <v>8</v>
      </c>
      <c r="C10" s="165" t="s">
        <v>115</v>
      </c>
    </row>
    <row r="11" spans="2:3" ht="15.75" thickBot="1">
      <c r="B11" s="84">
        <v>9</v>
      </c>
      <c r="C11" s="85" t="s">
        <v>55</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00CC00"/>
  </sheetPr>
  <dimension ref="A1:AT55"/>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 sqref="B1:C1"/>
    </sheetView>
  </sheetViews>
  <sheetFormatPr defaultColWidth="9.125" defaultRowHeight="12.75"/>
  <cols>
    <col min="1" max="1" width="26.625" style="2" bestFit="1" customWidth="1"/>
    <col min="2" max="31" width="6.625" style="2" customWidth="1"/>
    <col min="32" max="32" width="2.875" style="2" customWidth="1"/>
    <col min="33" max="33" width="26.625" style="2" bestFit="1" customWidth="1"/>
    <col min="34" max="34" width="3.125" style="2" bestFit="1" customWidth="1"/>
    <col min="35" max="35" width="5.625" style="2" bestFit="1" customWidth="1"/>
    <col min="36" max="36" width="2.50390625" style="2" customWidth="1"/>
    <col min="37" max="37" width="5.625" style="2" bestFit="1" customWidth="1"/>
    <col min="38" max="38" width="7.50390625" style="2" bestFit="1" customWidth="1"/>
    <col min="39" max="39" width="2.50390625" style="2" customWidth="1"/>
    <col min="40" max="43" width="7.50390625" style="2" bestFit="1" customWidth="1"/>
    <col min="44" max="44" width="7.375" style="2" bestFit="1" customWidth="1"/>
    <col min="45" max="45" width="5.625" style="2" bestFit="1" customWidth="1"/>
    <col min="46" max="46" width="7.50390625" style="2" bestFit="1" customWidth="1"/>
    <col min="47" max="16384" width="9.125" style="2" customWidth="1"/>
  </cols>
  <sheetData>
    <row r="1" spans="1:46" ht="13.5">
      <c r="A1" s="1" t="s">
        <v>20</v>
      </c>
      <c r="B1" s="152" t="s">
        <v>19</v>
      </c>
      <c r="C1" s="152"/>
      <c r="D1" s="152" t="s">
        <v>99</v>
      </c>
      <c r="E1" s="152"/>
      <c r="F1" s="152" t="s">
        <v>99</v>
      </c>
      <c r="G1" s="152"/>
      <c r="H1" s="152" t="s">
        <v>99</v>
      </c>
      <c r="I1" s="152"/>
      <c r="J1" s="152" t="s">
        <v>100</v>
      </c>
      <c r="K1" s="152"/>
      <c r="L1" s="152" t="s">
        <v>100</v>
      </c>
      <c r="M1" s="152"/>
      <c r="N1" s="152" t="s">
        <v>101</v>
      </c>
      <c r="O1" s="152"/>
      <c r="P1" s="152" t="s">
        <v>102</v>
      </c>
      <c r="Q1" s="152"/>
      <c r="R1" s="152" t="s">
        <v>103</v>
      </c>
      <c r="S1" s="152"/>
      <c r="T1" s="152" t="s">
        <v>104</v>
      </c>
      <c r="U1" s="152"/>
      <c r="V1" s="152" t="s">
        <v>104</v>
      </c>
      <c r="W1" s="152"/>
      <c r="X1" s="153" t="s">
        <v>104</v>
      </c>
      <c r="Y1" s="153"/>
      <c r="Z1" s="153" t="s">
        <v>105</v>
      </c>
      <c r="AA1" s="153"/>
      <c r="AB1" s="153" t="s">
        <v>105</v>
      </c>
      <c r="AC1" s="153"/>
      <c r="AD1" s="153" t="s">
        <v>105</v>
      </c>
      <c r="AE1" s="153"/>
      <c r="AG1" s="154" t="s">
        <v>17</v>
      </c>
      <c r="AH1" s="162" t="s">
        <v>2</v>
      </c>
      <c r="AI1" s="156" t="s">
        <v>18</v>
      </c>
      <c r="AJ1" s="156"/>
      <c r="AK1" s="156"/>
      <c r="AL1" s="156"/>
      <c r="AM1" s="156"/>
      <c r="AN1" s="160"/>
      <c r="AO1" s="156" t="s">
        <v>0</v>
      </c>
      <c r="AP1" s="160"/>
      <c r="AQ1" s="156" t="s">
        <v>1</v>
      </c>
      <c r="AR1" s="161"/>
      <c r="AS1" s="156" t="s">
        <v>19</v>
      </c>
      <c r="AT1" s="156"/>
    </row>
    <row r="2" spans="1:46" ht="13.5">
      <c r="A2" s="3" t="s">
        <v>17</v>
      </c>
      <c r="B2" s="4" t="s">
        <v>16</v>
      </c>
      <c r="C2" s="34" t="s">
        <v>6</v>
      </c>
      <c r="D2" s="4" t="s">
        <v>16</v>
      </c>
      <c r="E2" s="34" t="s">
        <v>6</v>
      </c>
      <c r="F2" s="4" t="s">
        <v>16</v>
      </c>
      <c r="G2" s="34" t="s">
        <v>6</v>
      </c>
      <c r="H2" s="4" t="s">
        <v>16</v>
      </c>
      <c r="I2" s="34" t="s">
        <v>6</v>
      </c>
      <c r="J2" s="4" t="s">
        <v>16</v>
      </c>
      <c r="K2" s="34" t="s">
        <v>6</v>
      </c>
      <c r="L2" s="4" t="s">
        <v>16</v>
      </c>
      <c r="M2" s="34" t="s">
        <v>6</v>
      </c>
      <c r="N2" s="4" t="s">
        <v>16</v>
      </c>
      <c r="O2" s="34" t="s">
        <v>6</v>
      </c>
      <c r="P2" s="4" t="s">
        <v>16</v>
      </c>
      <c r="Q2" s="34" t="s">
        <v>6</v>
      </c>
      <c r="R2" s="4" t="s">
        <v>16</v>
      </c>
      <c r="S2" s="34" t="s">
        <v>6</v>
      </c>
      <c r="T2" s="4" t="s">
        <v>16</v>
      </c>
      <c r="U2" s="34" t="s">
        <v>6</v>
      </c>
      <c r="V2" s="4" t="s">
        <v>16</v>
      </c>
      <c r="W2" s="34" t="s">
        <v>6</v>
      </c>
      <c r="X2" s="4" t="s">
        <v>16</v>
      </c>
      <c r="Y2" s="34" t="s">
        <v>6</v>
      </c>
      <c r="Z2" s="4" t="s">
        <v>16</v>
      </c>
      <c r="AA2" s="34" t="s">
        <v>6</v>
      </c>
      <c r="AB2" s="4" t="s">
        <v>16</v>
      </c>
      <c r="AC2" s="34" t="s">
        <v>6</v>
      </c>
      <c r="AD2" s="4" t="s">
        <v>16</v>
      </c>
      <c r="AE2" s="34" t="s">
        <v>6</v>
      </c>
      <c r="AG2" s="155"/>
      <c r="AH2" s="163"/>
      <c r="AI2" s="157" t="s">
        <v>16</v>
      </c>
      <c r="AJ2" s="157"/>
      <c r="AK2" s="157"/>
      <c r="AL2" s="158" t="s">
        <v>6</v>
      </c>
      <c r="AM2" s="158"/>
      <c r="AN2" s="159"/>
      <c r="AO2" s="5" t="s">
        <v>16</v>
      </c>
      <c r="AP2" s="6" t="s">
        <v>6</v>
      </c>
      <c r="AQ2" s="5" t="s">
        <v>16</v>
      </c>
      <c r="AR2" s="7" t="s">
        <v>6</v>
      </c>
      <c r="AS2" s="5" t="s">
        <v>16</v>
      </c>
      <c r="AT2" s="8" t="s">
        <v>6</v>
      </c>
    </row>
    <row r="3" spans="1:46" ht="13.5">
      <c r="A3" s="9" t="s">
        <v>24</v>
      </c>
      <c r="B3" s="70">
        <v>456</v>
      </c>
      <c r="C3" s="71">
        <f>IF(AND((B3&gt;0),(B$5&gt;0)),(B3/B$5*100),"")</f>
        <v>982.7586206896551</v>
      </c>
      <c r="D3" s="70">
        <v>427.4</v>
      </c>
      <c r="E3" s="71">
        <f>IF(AND((D3&gt;0),(D$5&gt;0)),(D3/D$5*100),"")</f>
        <v>941.409691629956</v>
      </c>
      <c r="F3" s="70">
        <v>476.2</v>
      </c>
      <c r="G3" s="71">
        <f>IF(AND((F3&gt;0),(F$5&gt;0)),(F3/F$5*100),"")</f>
        <v>933.7254901960785</v>
      </c>
      <c r="H3" s="70">
        <v>401.1</v>
      </c>
      <c r="I3" s="71">
        <f>IF(AND((H3&gt;0),(H$5&gt;0)),(H3/H$5*100),"")</f>
        <v>978.2926829268293</v>
      </c>
      <c r="J3" s="70">
        <v>560.8</v>
      </c>
      <c r="K3" s="71">
        <f>IF(AND((J3&gt;0),(J$5&gt;0)),(J3/J$5*100),"")</f>
        <v>1144.4897959183672</v>
      </c>
      <c r="L3" s="70">
        <v>462.3</v>
      </c>
      <c r="M3" s="71">
        <f>IF(AND((L3&gt;0),(L$5&gt;0)),(L3/L$5*100),"")</f>
        <v>904.696673189824</v>
      </c>
      <c r="N3" s="70">
        <v>575</v>
      </c>
      <c r="O3" s="71">
        <f>IF(AND((N3&gt;0),(N$5&gt;0)),(N3/N$5*100),"")</f>
        <v>1028.6225402504472</v>
      </c>
      <c r="P3" s="70">
        <v>487.7</v>
      </c>
      <c r="Q3" s="71">
        <f>IF(AND((P3&gt;0),(P$5&gt;0)),(P3/P$5*100),"")</f>
        <v>997.3415132924335</v>
      </c>
      <c r="R3" s="70">
        <v>345.8</v>
      </c>
      <c r="S3" s="71">
        <f>IF(AND((R3&gt;0),(R$5&gt;0)),(R3/R$5*100),"")</f>
        <v>875.4430379746836</v>
      </c>
      <c r="T3" s="70">
        <v>508.1</v>
      </c>
      <c r="U3" s="71">
        <f>IF(AND((T3&gt;0),(T$5&gt;0)),(T3/T$5*100),"")</f>
        <v>1078.7685774946922</v>
      </c>
      <c r="V3" s="70">
        <v>560.1</v>
      </c>
      <c r="W3" s="71">
        <f>IF(AND((V3&gt;0),(V$5&gt;0)),(V3/V$5*100),"")</f>
        <v>1104.7337278106509</v>
      </c>
      <c r="X3" s="70">
        <v>486.7</v>
      </c>
      <c r="Y3" s="71">
        <f>IF(AND((X3&gt;0),(X$5&gt;0)),(X3/X$5*100),"")</f>
        <v>973.4</v>
      </c>
      <c r="Z3" s="70">
        <v>441.3</v>
      </c>
      <c r="AA3" s="71">
        <f>IF(AND((Z3&gt;0),(Z$5&gt;0)),(Z3/Z$5*100),"")</f>
        <v>818.7384044526902</v>
      </c>
      <c r="AB3" s="70">
        <v>503.9</v>
      </c>
      <c r="AC3" s="71">
        <f>IF(AND((AB3&gt;0),(AB$5&gt;0)),(AB3/AB$5*100),"")</f>
        <v>989.9803536345776</v>
      </c>
      <c r="AD3" s="70">
        <v>516.5</v>
      </c>
      <c r="AE3" s="71">
        <f>IF(AND((AD3&gt;0),(AD$5&gt;0)),(AD3/AD$5*100),"")</f>
        <v>1078.2881002087684</v>
      </c>
      <c r="AF3" s="32"/>
      <c r="AG3" s="72" t="str">
        <f>A3</f>
        <v>Body length</v>
      </c>
      <c r="AH3" s="73">
        <f>COUNT(B3,D3,F3,H3,J3,L3,N3,P3,R3,T3,V3,X3,Z3,AB3,AD3)</f>
        <v>15</v>
      </c>
      <c r="AI3" s="74">
        <f>IF(SUM(B3,D3,F3,H3,J3,L3,N3,P3,R3,T3,V3,X3,Z3,AB3,AD3)&gt;0,MIN(B3,D3,F3,H3,J3,L3,N3,P3,R3,T3,V3,X3,Z3,AB3,AD3),"")</f>
        <v>345.8</v>
      </c>
      <c r="AJ3" s="75" t="str">
        <f>IF(COUNT(AI3)&gt;0,"–","?")</f>
        <v>–</v>
      </c>
      <c r="AK3" s="76">
        <f>IF(SUM(B3,D3,F3,H3,J3,L3,N3,P3,R3,T3,V3,X3,Z3,AB3,AD3)&gt;0,MAX(B3,D3,F3,H3,J3,L3,N3,P3,R3,T3,V3,X3,Z3,AB3,AD3),"")</f>
        <v>575</v>
      </c>
      <c r="AL3" s="66">
        <f>IF(SUM(C3,E3,G3,I3,K3,M3,O3,Q3,S3,U3,W3,Y3,AA3,AC3,AE3)&gt;0,MIN(C3,E3,G3,I3,K3,M3,O3,Q3,S3,U3,W3,Y3,AA3,AC3,AE3),"")</f>
        <v>818.7384044526902</v>
      </c>
      <c r="AM3" s="69" t="str">
        <f>IF(COUNT(AL3)&gt;0,"–","?")</f>
        <v>–</v>
      </c>
      <c r="AN3" s="65">
        <f>IF(SUM(C3,E3,G3,I3,K3,M3,O3,Q3,S3,U3,W3,Y3,AA3,AC3,AE3)&gt;0,MAX(C3,E3,G3,I3,K3,M3,O3,Q3,S3,U3,W3,Y3,AA3,AC3,AE3),"")</f>
        <v>1144.4897959183672</v>
      </c>
      <c r="AO3" s="86">
        <f>IF(SUM(B3,D3,F3,H3,J3,L3,N3,P3,R3,T3,V3,X3,Z3,AB3,AD3)&gt;0,AVERAGE(B3,D3,F3,H3,J3,L3,N3,P3,R3,T3,V3,X3,Z3,AB3,AD3),"?")</f>
        <v>480.59333333333336</v>
      </c>
      <c r="AP3" s="67">
        <f>IF(SUM(C3,E3,G3,I3,K3,M3,O3,Q3,S3,U3,W3,Y3,AA3,AC3,AE3)&gt;0,AVERAGE(C3,E3,G3,I3,K3,M3,O3,Q3,S3,U3,W3,Y3,AA3,AC3,AE3),"?")</f>
        <v>988.7126139779768</v>
      </c>
      <c r="AQ3" s="75">
        <f>IF(COUNT(B3,D3,F3,H3,J3,L3,N3,P3,R3,T3,V3,X3,Z3,AB3,AD3)&gt;1,STDEV(B3,D3,F3,H3,J3,L3,N3,P3,R3,T3,V3,X3,Z3,AB3,AD3),"?")</f>
        <v>62.20051063945919</v>
      </c>
      <c r="AR3" s="68">
        <f>IF(COUNT(C3,E3,G3,I3,K3,M3,O3,Q3,S3,U3,W3,Y3,AA3,AC3,AE3)&gt;1,STDEV(C3,E3,G3,I3,K3,M3,O3,Q3,S3,U3,W3,Y3,AA3,AC3,AE3),"?")</f>
        <v>88.62025699485937</v>
      </c>
      <c r="AS3" s="75">
        <f>IF(COUNT(B3)&gt;0,B3,"?")</f>
        <v>456</v>
      </c>
      <c r="AT3" s="69">
        <f>IF(COUNT(C3)&gt;0,C3,"?")</f>
        <v>982.7586206896551</v>
      </c>
    </row>
    <row r="4" spans="1:46" ht="13.5">
      <c r="A4" s="61" t="s">
        <v>28</v>
      </c>
      <c r="B4" s="63"/>
      <c r="C4" s="64"/>
      <c r="D4" s="64"/>
      <c r="E4" s="64"/>
      <c r="F4" s="64"/>
      <c r="G4" s="64"/>
      <c r="H4" s="64"/>
      <c r="I4" s="64"/>
      <c r="J4" s="64"/>
      <c r="K4" s="64"/>
      <c r="L4" s="64"/>
      <c r="M4" s="64"/>
      <c r="N4" s="64"/>
      <c r="O4" s="64"/>
      <c r="P4" s="64"/>
      <c r="Q4" s="64"/>
      <c r="R4" s="64"/>
      <c r="S4" s="64"/>
      <c r="T4" s="64"/>
      <c r="U4" s="64"/>
      <c r="V4" s="64"/>
      <c r="W4" s="64"/>
      <c r="X4" s="63"/>
      <c r="Y4" s="64"/>
      <c r="Z4" s="64"/>
      <c r="AA4" s="64"/>
      <c r="AB4" s="64"/>
      <c r="AC4" s="64"/>
      <c r="AD4" s="64"/>
      <c r="AE4" s="141"/>
      <c r="AG4" s="11" t="str">
        <f>A4</f>
        <v>Buccal tube</v>
      </c>
      <c r="AH4" s="12"/>
      <c r="AI4" s="13"/>
      <c r="AJ4" s="14"/>
      <c r="AK4" s="15"/>
      <c r="AL4" s="16"/>
      <c r="AM4" s="17"/>
      <c r="AN4" s="18"/>
      <c r="AO4" s="87"/>
      <c r="AP4" s="19"/>
      <c r="AQ4" s="14"/>
      <c r="AR4" s="20"/>
      <c r="AS4" s="14"/>
      <c r="AT4" s="17"/>
    </row>
    <row r="5" spans="1:46" ht="13.5">
      <c r="A5" s="9" t="s">
        <v>29</v>
      </c>
      <c r="B5" s="10">
        <v>46.4</v>
      </c>
      <c r="C5" s="35" t="s">
        <v>15</v>
      </c>
      <c r="D5" s="10">
        <v>45.4</v>
      </c>
      <c r="E5" s="35" t="s">
        <v>15</v>
      </c>
      <c r="F5" s="10">
        <v>51</v>
      </c>
      <c r="G5" s="35" t="s">
        <v>15</v>
      </c>
      <c r="H5" s="10">
        <v>41</v>
      </c>
      <c r="I5" s="35" t="s">
        <v>15</v>
      </c>
      <c r="J5" s="10">
        <v>49</v>
      </c>
      <c r="K5" s="35" t="s">
        <v>15</v>
      </c>
      <c r="L5" s="10">
        <v>51.1</v>
      </c>
      <c r="M5" s="35" t="s">
        <v>15</v>
      </c>
      <c r="N5" s="10">
        <v>55.9</v>
      </c>
      <c r="O5" s="35" t="s">
        <v>15</v>
      </c>
      <c r="P5" s="10">
        <v>48.9</v>
      </c>
      <c r="Q5" s="35" t="s">
        <v>15</v>
      </c>
      <c r="R5" s="10">
        <v>39.5</v>
      </c>
      <c r="S5" s="35" t="s">
        <v>15</v>
      </c>
      <c r="T5" s="10">
        <v>47.1</v>
      </c>
      <c r="U5" s="35" t="s">
        <v>15</v>
      </c>
      <c r="V5" s="10">
        <v>50.7</v>
      </c>
      <c r="W5" s="35" t="s">
        <v>15</v>
      </c>
      <c r="X5" s="10">
        <v>50</v>
      </c>
      <c r="Y5" s="35" t="s">
        <v>15</v>
      </c>
      <c r="Z5" s="10">
        <v>53.9</v>
      </c>
      <c r="AA5" s="35" t="s">
        <v>15</v>
      </c>
      <c r="AB5" s="10">
        <v>50.9</v>
      </c>
      <c r="AC5" s="35" t="s">
        <v>15</v>
      </c>
      <c r="AD5" s="10">
        <v>47.9</v>
      </c>
      <c r="AE5" s="35" t="s">
        <v>15</v>
      </c>
      <c r="AG5" s="11" t="str">
        <f aca="true" t="shared" si="0" ref="AG5:AG34">A5</f>
        <v>     Length</v>
      </c>
      <c r="AH5" s="12">
        <f>COUNT(B5,D5,F5,H5,J5,L5,N5,P5,R5,T5,V5,X5,Z5,AB5,AD5)</f>
        <v>15</v>
      </c>
      <c r="AI5" s="13">
        <f aca="true" t="shared" si="1" ref="AI5:AI34">IF(SUM(B5,D5,F5,H5,J5,L5,N5,P5,R5,T5,V5,X5,Z5,AB5,AD5)&gt;0,MIN(B5,D5,F5,H5,J5,L5,N5,P5,R5,T5,V5,X5,Z5,AB5,AD5),"")</f>
        <v>39.5</v>
      </c>
      <c r="AJ5" s="14" t="str">
        <f aca="true" t="shared" si="2" ref="AJ5:AJ34">IF(COUNT(AI5)&gt;0,"–","?")</f>
        <v>–</v>
      </c>
      <c r="AK5" s="15">
        <f aca="true" t="shared" si="3" ref="AK5:AK34">IF(SUM(B5,D5,F5,H5,J5,L5,N5,P5,R5,T5,V5,X5,Z5,AB5,AD5)&gt;0,MAX(B5,D5,F5,H5,J5,L5,N5,P5,R5,T5,V5,X5,Z5,AB5,AD5),"")</f>
        <v>55.9</v>
      </c>
      <c r="AL5" s="16">
        <f aca="true" t="shared" si="4" ref="AL5:AL34">IF(SUM(C5,E5,G5,I5,K5,M5,O5,Q5,S5,U5,W5,Y5,AA5,AC5,AE5)&gt;0,MIN(C5,E5,G5,I5,K5,M5,O5,Q5,S5,U5,W5,Y5,AA5,AC5,AE5),"")</f>
      </c>
      <c r="AM5" s="17" t="s">
        <v>15</v>
      </c>
      <c r="AN5" s="18">
        <f aca="true" t="shared" si="5" ref="AN5:AN34">IF(SUM(C5,E5,G5,I5,K5,M5,O5,Q5,S5,U5,W5,Y5,AA5,AC5,AE5)&gt;0,MAX(C5,E5,G5,I5,K5,M5,O5,Q5,S5,U5,W5,Y5,AA5,AC5,AE5),"")</f>
      </c>
      <c r="AO5" s="87">
        <f aca="true" t="shared" si="6" ref="AO5:AO34">IF(SUM(B5,D5,F5,H5,J5,L5,N5,P5,R5,T5,V5,X5,Z5,AB5,AD5)&gt;0,AVERAGE(B5,D5,F5,H5,J5,L5,N5,P5,R5,T5,V5,X5,Z5,AB5,AD5),"?")</f>
        <v>48.58</v>
      </c>
      <c r="AP5" s="19" t="s">
        <v>15</v>
      </c>
      <c r="AQ5" s="14">
        <f aca="true" t="shared" si="7" ref="AQ5:AQ34">IF(COUNT(B5,D5,F5,H5,J5,L5,N5,P5,R5,T5,V5,X5,Z5,AB5,AD5)&gt;1,STDEV(B5,D5,F5,H5,J5,L5,N5,P5,R5,T5,V5,X5,Z5,AB5,AD5),"?")</f>
        <v>4.339881499369653</v>
      </c>
      <c r="AR5" s="20" t="s">
        <v>15</v>
      </c>
      <c r="AS5" s="14">
        <f aca="true" t="shared" si="8" ref="AS5:AS34">IF(COUNT(B5)&gt;0,B5,"?")</f>
        <v>46.4</v>
      </c>
      <c r="AT5" s="17" t="s">
        <v>15</v>
      </c>
    </row>
    <row r="6" spans="1:46" ht="13.5">
      <c r="A6" s="62" t="s">
        <v>30</v>
      </c>
      <c r="B6" s="10">
        <v>37.3</v>
      </c>
      <c r="C6" s="35">
        <f>IF(AND((B6&gt;0),(B$5&gt;0)),(B6/B$5*100),"")</f>
        <v>80.38793103448275</v>
      </c>
      <c r="D6" s="10">
        <v>36.2</v>
      </c>
      <c r="E6" s="35">
        <f>IF(AND((D6&gt;0),(D$5&gt;0)),(D6/D$5*100),"")</f>
        <v>79.73568281938327</v>
      </c>
      <c r="F6" s="10">
        <v>40</v>
      </c>
      <c r="G6" s="35">
        <f>IF(AND((F6&gt;0),(F$5&gt;0)),(F6/F$5*100),"")</f>
        <v>78.43137254901961</v>
      </c>
      <c r="H6" s="10">
        <v>32.8</v>
      </c>
      <c r="I6" s="35">
        <f>IF(AND((H6&gt;0),(H$5&gt;0)),(H6/H$5*100),"")</f>
        <v>80</v>
      </c>
      <c r="J6" s="10">
        <v>38.9</v>
      </c>
      <c r="K6" s="35">
        <f>IF(AND((J6&gt;0),(J$5&gt;0)),(J6/J$5*100),"")</f>
        <v>79.38775510204081</v>
      </c>
      <c r="L6" s="10">
        <v>41.6</v>
      </c>
      <c r="M6" s="35">
        <f>IF(AND((L6&gt;0),(L$5&gt;0)),(L6/L$5*100),"")</f>
        <v>81.40900195694715</v>
      </c>
      <c r="N6" s="10">
        <v>44.5</v>
      </c>
      <c r="O6" s="35">
        <f>IF(AND((N6&gt;0),(N$5&gt;0)),(N6/N$5*100),"")</f>
        <v>79.60644007155635</v>
      </c>
      <c r="P6" s="10">
        <v>38.7</v>
      </c>
      <c r="Q6" s="35">
        <f>IF(AND((P6&gt;0),(P$5&gt;0)),(P6/P$5*100),"")</f>
        <v>79.14110429447854</v>
      </c>
      <c r="R6" s="10">
        <v>30.9</v>
      </c>
      <c r="S6" s="35">
        <f>IF(AND((R6&gt;0),(R$5&gt;0)),(R6/R$5*100),"")</f>
        <v>78.22784810126582</v>
      </c>
      <c r="T6" s="10">
        <v>36.5</v>
      </c>
      <c r="U6" s="35">
        <f>IF(AND((T6&gt;0),(T$5&gt;0)),(T6/T$5*100),"")</f>
        <v>77.49469214437367</v>
      </c>
      <c r="V6" s="10">
        <v>39.8</v>
      </c>
      <c r="W6" s="35">
        <f>IF(AND((V6&gt;0),(V$5&gt;0)),(V6/V$5*100),"")</f>
        <v>78.50098619329387</v>
      </c>
      <c r="X6" s="10">
        <v>39.3</v>
      </c>
      <c r="Y6" s="35">
        <f>IF(AND((X6&gt;0),(X$5&gt;0)),(X6/X$5*100),"")</f>
        <v>78.6</v>
      </c>
      <c r="Z6" s="10">
        <v>43.1</v>
      </c>
      <c r="AA6" s="35">
        <f>IF(AND((Z6&gt;0),(Z$5&gt;0)),(Z6/Z$5*100),"")</f>
        <v>79.96289424860854</v>
      </c>
      <c r="AB6" s="10">
        <v>41.1</v>
      </c>
      <c r="AC6" s="35">
        <f>IF(AND((AB6&gt;0),(AB$5&gt;0)),(AB6/AB$5*100),"")</f>
        <v>80.74656188605108</v>
      </c>
      <c r="AD6" s="10">
        <v>37.9</v>
      </c>
      <c r="AE6" s="35">
        <f>IF(AND((AD6&gt;0),(AD$5&gt;0)),(AD6/AD$5*100),"")</f>
        <v>79.12317327766179</v>
      </c>
      <c r="AG6" s="11" t="str">
        <f t="shared" si="0"/>
        <v>     Stylet support insertion point</v>
      </c>
      <c r="AH6" s="12">
        <f aca="true" t="shared" si="9" ref="AH6:AH33">COUNT(B6,D6,F6,H6,J6,L6,N6,P6,R6,T6,V6,X6,Z6,AB6,AD6)</f>
        <v>15</v>
      </c>
      <c r="AI6" s="13">
        <f t="shared" si="1"/>
        <v>30.9</v>
      </c>
      <c r="AJ6" s="14" t="str">
        <f t="shared" si="2"/>
        <v>–</v>
      </c>
      <c r="AK6" s="15">
        <f t="shared" si="3"/>
        <v>44.5</v>
      </c>
      <c r="AL6" s="16">
        <f t="shared" si="4"/>
        <v>77.49469214437367</v>
      </c>
      <c r="AM6" s="17" t="str">
        <f aca="true" t="shared" si="10" ref="AM6:AM34">IF(COUNT(AL6)&gt;0,"–","?")</f>
        <v>–</v>
      </c>
      <c r="AN6" s="18">
        <f t="shared" si="5"/>
        <v>81.40900195694715</v>
      </c>
      <c r="AO6" s="87">
        <f t="shared" si="6"/>
        <v>38.57333333333334</v>
      </c>
      <c r="AP6" s="19">
        <f aca="true" t="shared" si="11" ref="AP6:AP34">IF(SUM(C6,E6,G6,I6,K6,M6,O6,Q6,S6,U6,W6,Y6,AA6,AC6,AE6)&gt;0,AVERAGE(C6,E6,G6,I6,K6,M6,O6,Q6,S6,U6,W6,Y6,AA6,AC6,AE6),"?")</f>
        <v>79.38369624527755</v>
      </c>
      <c r="AQ6" s="14">
        <f t="shared" si="7"/>
        <v>3.581393716471377</v>
      </c>
      <c r="AR6" s="20">
        <f aca="true" t="shared" si="12" ref="AR6:AR34">IF(COUNT(C6,E6,G6,I6,K6,M6,O6,Q6,S6,U6,W6,Y6,AA6,AC6,AE6)&gt;1,STDEV(C6,E6,G6,I6,K6,M6,O6,Q6,S6,U6,W6,Y6,AA6,AC6,AE6),"?")</f>
        <v>1.0415613873970864</v>
      </c>
      <c r="AS6" s="14">
        <f t="shared" si="8"/>
        <v>37.3</v>
      </c>
      <c r="AT6" s="17">
        <f aca="true" t="shared" si="13" ref="AT6:AT34">IF(COUNT(C6)&gt;0,C6,"?")</f>
        <v>80.38793103448275</v>
      </c>
    </row>
    <row r="7" spans="1:46" ht="13.5">
      <c r="A7" s="62" t="s">
        <v>31</v>
      </c>
      <c r="B7" s="10">
        <v>7.2</v>
      </c>
      <c r="C7" s="35">
        <f>IF(AND((B7&gt;0),(B$5&gt;0)),(B7/B$5*100),"")</f>
        <v>15.517241379310345</v>
      </c>
      <c r="D7" s="10">
        <v>6.7</v>
      </c>
      <c r="E7" s="35">
        <f>IF(AND((D7&gt;0),(D$5&gt;0)),(D7/D$5*100),"")</f>
        <v>14.757709251101323</v>
      </c>
      <c r="F7" s="10">
        <v>7.1</v>
      </c>
      <c r="G7" s="35">
        <f>IF(AND((F7&gt;0),(F$5&gt;0)),(F7/F$5*100),"")</f>
        <v>13.92156862745098</v>
      </c>
      <c r="H7" s="10">
        <v>6.4</v>
      </c>
      <c r="I7" s="35">
        <f>IF(AND((H7&gt;0),(H$5&gt;0)),(H7/H$5*100),"")</f>
        <v>15.609756097560975</v>
      </c>
      <c r="J7" s="10">
        <v>8.1</v>
      </c>
      <c r="K7" s="35">
        <f>IF(AND((J7&gt;0),(J$5&gt;0)),(J7/J$5*100),"")</f>
        <v>16.53061224489796</v>
      </c>
      <c r="L7" s="10">
        <v>8.3</v>
      </c>
      <c r="M7" s="35">
        <f>IF(AND((L7&gt;0),(L$5&gt;0)),(L7/L$5*100),"")</f>
        <v>16.2426614481409</v>
      </c>
      <c r="N7" s="10">
        <v>8.9</v>
      </c>
      <c r="O7" s="35">
        <f>IF(AND((N7&gt;0),(N$5&gt;0)),(N7/N$5*100),"")</f>
        <v>15.921288014311271</v>
      </c>
      <c r="P7" s="10">
        <v>7.5</v>
      </c>
      <c r="Q7" s="35">
        <f>IF(AND((P7&gt;0),(P$5&gt;0)),(P7/P$5*100),"")</f>
        <v>15.337423312883436</v>
      </c>
      <c r="R7" s="10">
        <v>5.5</v>
      </c>
      <c r="S7" s="35">
        <f>IF(AND((R7&gt;0),(R$5&gt;0)),(R7/R$5*100),"")</f>
        <v>13.924050632911392</v>
      </c>
      <c r="T7" s="10">
        <v>7.5</v>
      </c>
      <c r="U7" s="35">
        <f>IF(AND((T7&gt;0),(T$5&gt;0)),(T7/T$5*100),"")</f>
        <v>15.92356687898089</v>
      </c>
      <c r="V7" s="10">
        <v>8.4</v>
      </c>
      <c r="W7" s="35">
        <f>IF(AND((V7&gt;0),(V$5&gt;0)),(V7/V$5*100),"")</f>
        <v>16.568047337278106</v>
      </c>
      <c r="X7" s="10">
        <v>7.8</v>
      </c>
      <c r="Y7" s="35">
        <f>IF(AND((X7&gt;0),(X$5&gt;0)),(X7/X$5*100),"")</f>
        <v>15.6</v>
      </c>
      <c r="Z7" s="10">
        <v>9.1</v>
      </c>
      <c r="AA7" s="35">
        <f>IF(AND((Z7&gt;0),(Z$5&gt;0)),(Z7/Z$5*100),"")</f>
        <v>16.883116883116884</v>
      </c>
      <c r="AB7" s="10">
        <v>7.6</v>
      </c>
      <c r="AC7" s="35">
        <f>IF(AND((AB7&gt;0),(AB$5&gt;0)),(AB7/AB$5*100),"")</f>
        <v>14.931237721021612</v>
      </c>
      <c r="AD7" s="10">
        <v>7.4</v>
      </c>
      <c r="AE7" s="35">
        <f>IF(AND((AD7&gt;0),(AD$5&gt;0)),(AD7/AD$5*100),"")</f>
        <v>15.448851774530272</v>
      </c>
      <c r="AG7" s="11" t="str">
        <f t="shared" si="0"/>
        <v>     External width</v>
      </c>
      <c r="AH7" s="12">
        <f t="shared" si="9"/>
        <v>15</v>
      </c>
      <c r="AI7" s="13">
        <f t="shared" si="1"/>
        <v>5.5</v>
      </c>
      <c r="AJ7" s="14" t="str">
        <f t="shared" si="2"/>
        <v>–</v>
      </c>
      <c r="AK7" s="15">
        <f t="shared" si="3"/>
        <v>9.1</v>
      </c>
      <c r="AL7" s="16">
        <f t="shared" si="4"/>
        <v>13.92156862745098</v>
      </c>
      <c r="AM7" s="17" t="str">
        <f t="shared" si="10"/>
        <v>–</v>
      </c>
      <c r="AN7" s="18">
        <f t="shared" si="5"/>
        <v>16.883116883116884</v>
      </c>
      <c r="AO7" s="87">
        <f t="shared" si="6"/>
        <v>7.5666666666666655</v>
      </c>
      <c r="AP7" s="19">
        <f t="shared" si="11"/>
        <v>15.541142106899754</v>
      </c>
      <c r="AQ7" s="14">
        <f t="shared" si="7"/>
        <v>0.9439027391380994</v>
      </c>
      <c r="AR7" s="20">
        <f t="shared" si="12"/>
        <v>0.8823623538193567</v>
      </c>
      <c r="AS7" s="14">
        <f t="shared" si="8"/>
        <v>7.2</v>
      </c>
      <c r="AT7" s="17">
        <f t="shared" si="13"/>
        <v>15.517241379310345</v>
      </c>
    </row>
    <row r="8" spans="1:46" ht="13.5">
      <c r="A8" s="62" t="s">
        <v>32</v>
      </c>
      <c r="B8" s="10">
        <v>4.7</v>
      </c>
      <c r="C8" s="35">
        <f>IF(AND((B8&gt;0),(B$5&gt;0)),(B8/B$5*100),"")</f>
        <v>10.129310344827587</v>
      </c>
      <c r="D8" s="10">
        <v>4.8</v>
      </c>
      <c r="E8" s="35">
        <f>IF(AND((D8&gt;0),(D$5&gt;0)),(D8/D$5*100),"")</f>
        <v>10.572687224669604</v>
      </c>
      <c r="F8" s="10">
        <v>5</v>
      </c>
      <c r="G8" s="35">
        <f>IF(AND((F8&gt;0),(F$5&gt;0)),(F8/F$5*100),"")</f>
        <v>9.803921568627452</v>
      </c>
      <c r="H8" s="10">
        <v>4.6</v>
      </c>
      <c r="I8" s="35">
        <f>IF(AND((H8&gt;0),(H$5&gt;0)),(H8/H$5*100),"")</f>
        <v>11.21951219512195</v>
      </c>
      <c r="J8" s="10">
        <v>5.8</v>
      </c>
      <c r="K8" s="35">
        <f>IF(AND((J8&gt;0),(J$5&gt;0)),(J8/J$5*100),"")</f>
        <v>11.83673469387755</v>
      </c>
      <c r="L8" s="10">
        <v>5.9</v>
      </c>
      <c r="M8" s="35">
        <f>IF(AND((L8&gt;0),(L$5&gt;0)),(L8/L$5*100),"")</f>
        <v>11.545988258317026</v>
      </c>
      <c r="N8" s="10">
        <v>6.3</v>
      </c>
      <c r="O8" s="35">
        <f>IF(AND((N8&gt;0),(N$5&gt;0)),(N8/N$5*100),"")</f>
        <v>11.270125223613595</v>
      </c>
      <c r="P8" s="10">
        <v>5.3</v>
      </c>
      <c r="Q8" s="35">
        <f>IF(AND((P8&gt;0),(P$5&gt;0)),(P8/P$5*100),"")</f>
        <v>10.838445807770961</v>
      </c>
      <c r="R8" s="10">
        <v>3.7</v>
      </c>
      <c r="S8" s="35">
        <f>IF(AND((R8&gt;0),(R$5&gt;0)),(R8/R$5*100),"")</f>
        <v>9.367088607594937</v>
      </c>
      <c r="T8" s="10">
        <v>5.7</v>
      </c>
      <c r="U8" s="35">
        <f>IF(AND((T8&gt;0),(T$5&gt;0)),(T8/T$5*100),"")</f>
        <v>12.101910828025478</v>
      </c>
      <c r="V8" s="10">
        <v>6</v>
      </c>
      <c r="W8" s="35">
        <f>IF(AND((V8&gt;0),(V$5&gt;0)),(V8/V$5*100),"")</f>
        <v>11.834319526627219</v>
      </c>
      <c r="X8" s="10">
        <v>5.6</v>
      </c>
      <c r="Y8" s="35">
        <f>IF(AND((X8&gt;0),(X$5&gt;0)),(X8/X$5*100),"")</f>
        <v>11.2</v>
      </c>
      <c r="Z8" s="10">
        <v>6.6</v>
      </c>
      <c r="AA8" s="35">
        <f>IF(AND((Z8&gt;0),(Z$5&gt;0)),(Z8/Z$5*100),"")</f>
        <v>12.244897959183673</v>
      </c>
      <c r="AB8" s="10">
        <v>5.3</v>
      </c>
      <c r="AC8" s="35">
        <f>IF(AND((AB8&gt;0),(AB$5&gt;0)),(AB8/AB$5*100),"")</f>
        <v>10.412573673870334</v>
      </c>
      <c r="AD8" s="10">
        <v>5.1</v>
      </c>
      <c r="AE8" s="35">
        <f>IF(AND((AD8&gt;0),(AD$5&gt;0)),(AD8/AD$5*100),"")</f>
        <v>10.647181628392484</v>
      </c>
      <c r="AG8" s="11" t="str">
        <f t="shared" si="0"/>
        <v>     Internal width</v>
      </c>
      <c r="AH8" s="12">
        <f t="shared" si="9"/>
        <v>15</v>
      </c>
      <c r="AI8" s="13">
        <f t="shared" si="1"/>
        <v>3.7</v>
      </c>
      <c r="AJ8" s="14" t="str">
        <f t="shared" si="2"/>
        <v>–</v>
      </c>
      <c r="AK8" s="15">
        <f t="shared" si="3"/>
        <v>6.6</v>
      </c>
      <c r="AL8" s="16">
        <f t="shared" si="4"/>
        <v>9.367088607594937</v>
      </c>
      <c r="AM8" s="17" t="str">
        <f t="shared" si="10"/>
        <v>–</v>
      </c>
      <c r="AN8" s="18">
        <f t="shared" si="5"/>
        <v>12.244897959183673</v>
      </c>
      <c r="AO8" s="87">
        <f t="shared" si="6"/>
        <v>5.359999999999999</v>
      </c>
      <c r="AP8" s="19">
        <f t="shared" si="11"/>
        <v>11.001646502701323</v>
      </c>
      <c r="AQ8" s="14">
        <f t="shared" si="7"/>
        <v>0.7452708040897458</v>
      </c>
      <c r="AR8" s="20">
        <f t="shared" si="12"/>
        <v>0.8515850070003173</v>
      </c>
      <c r="AS8" s="14">
        <f t="shared" si="8"/>
        <v>4.7</v>
      </c>
      <c r="AT8" s="17">
        <f t="shared" si="13"/>
        <v>10.129310344827587</v>
      </c>
    </row>
    <row r="9" spans="1:46" ht="13.5">
      <c r="A9" s="9" t="s">
        <v>33</v>
      </c>
      <c r="B9" s="10">
        <v>29</v>
      </c>
      <c r="C9" s="35">
        <f>IF(AND((B9&gt;0),(B$5&gt;0)),(B9/B$5*100),"")</f>
        <v>62.5</v>
      </c>
      <c r="D9" s="10">
        <v>25.7</v>
      </c>
      <c r="E9" s="35">
        <f>IF(AND((D9&gt;0),(D$5&gt;0)),(D9/D$5*100),"")</f>
        <v>56.6079295154185</v>
      </c>
      <c r="F9" s="10">
        <v>33.5</v>
      </c>
      <c r="G9" s="35">
        <f>IF(AND((F9&gt;0),(F$5&gt;0)),(F9/F$5*100),"")</f>
        <v>65.68627450980392</v>
      </c>
      <c r="H9" s="10">
        <v>24.2</v>
      </c>
      <c r="I9" s="35">
        <f>IF(AND((H9&gt;0),(H$5&gt;0)),(H9/H$5*100),"")</f>
        <v>59.02439024390244</v>
      </c>
      <c r="J9" s="10"/>
      <c r="K9" s="35">
        <f>IF(AND((J9&gt;0),(J$5&gt;0)),(J9/J$5*100),"")</f>
      </c>
      <c r="L9" s="10"/>
      <c r="M9" s="35">
        <f>IF(AND((L9&gt;0),(L$5&gt;0)),(L9/L$5*100),"")</f>
      </c>
      <c r="N9" s="10"/>
      <c r="O9" s="35">
        <f>IF(AND((N9&gt;0),(N$5&gt;0)),(N9/N$5*100),"")</f>
      </c>
      <c r="P9" s="10">
        <v>31.2</v>
      </c>
      <c r="Q9" s="35">
        <f>IF(AND((P9&gt;0),(P$5&gt;0)),(P9/P$5*100),"")</f>
        <v>63.80368098159509</v>
      </c>
      <c r="R9" s="10"/>
      <c r="S9" s="35">
        <f>IF(AND((R9&gt;0),(R$5&gt;0)),(R9/R$5*100),"")</f>
      </c>
      <c r="T9" s="10"/>
      <c r="U9" s="35">
        <f>IF(AND((T9&gt;0),(T$5&gt;0)),(T9/T$5*100),"")</f>
      </c>
      <c r="V9" s="10"/>
      <c r="W9" s="35">
        <f>IF(AND((V9&gt;0),(V$5&gt;0)),(V9/V$5*100),"")</f>
      </c>
      <c r="X9" s="10"/>
      <c r="Y9" s="35">
        <f>IF(AND((X9&gt;0),(X$5&gt;0)),(X9/X$5*100),"")</f>
      </c>
      <c r="Z9" s="10"/>
      <c r="AA9" s="35">
        <f>IF(AND((Z9&gt;0),(Z$5&gt;0)),(Z9/Z$5*100),"")</f>
      </c>
      <c r="AB9" s="10"/>
      <c r="AC9" s="35">
        <f>IF(AND((AB9&gt;0),(AB$5&gt;0)),(AB9/AB$5*100),"")</f>
      </c>
      <c r="AD9" s="10"/>
      <c r="AE9" s="35">
        <f>IF(AND((AD9&gt;0),(AD$5&gt;0)),(AD9/AD$5*100),"")</f>
      </c>
      <c r="AG9" s="11" t="str">
        <f t="shared" si="0"/>
        <v>     Ventral lamina length</v>
      </c>
      <c r="AH9" s="12">
        <f t="shared" si="9"/>
        <v>5</v>
      </c>
      <c r="AI9" s="13">
        <f t="shared" si="1"/>
        <v>24.2</v>
      </c>
      <c r="AJ9" s="14" t="str">
        <f t="shared" si="2"/>
        <v>–</v>
      </c>
      <c r="AK9" s="15">
        <f t="shared" si="3"/>
        <v>33.5</v>
      </c>
      <c r="AL9" s="16">
        <f t="shared" si="4"/>
        <v>56.6079295154185</v>
      </c>
      <c r="AM9" s="17" t="str">
        <f t="shared" si="10"/>
        <v>–</v>
      </c>
      <c r="AN9" s="18">
        <f t="shared" si="5"/>
        <v>65.68627450980392</v>
      </c>
      <c r="AO9" s="87">
        <f t="shared" si="6"/>
        <v>28.72</v>
      </c>
      <c r="AP9" s="19">
        <f t="shared" si="11"/>
        <v>61.52445505014399</v>
      </c>
      <c r="AQ9" s="14">
        <f t="shared" si="7"/>
        <v>3.828446159997542</v>
      </c>
      <c r="AR9" s="20">
        <f t="shared" si="12"/>
        <v>3.6704852328952056</v>
      </c>
      <c r="AS9" s="14">
        <f t="shared" si="8"/>
        <v>29</v>
      </c>
      <c r="AT9" s="17">
        <f t="shared" si="13"/>
        <v>62.5</v>
      </c>
    </row>
    <row r="10" spans="1:46" ht="13.5">
      <c r="A10" s="61" t="s">
        <v>50</v>
      </c>
      <c r="B10" s="64"/>
      <c r="C10" s="64"/>
      <c r="D10" s="64"/>
      <c r="E10" s="64"/>
      <c r="F10" s="64"/>
      <c r="G10" s="64"/>
      <c r="H10" s="64"/>
      <c r="I10" s="64"/>
      <c r="J10" s="64"/>
      <c r="K10" s="64"/>
      <c r="L10" s="64"/>
      <c r="M10" s="64"/>
      <c r="N10" s="64"/>
      <c r="O10" s="64"/>
      <c r="P10" s="64"/>
      <c r="Q10" s="64"/>
      <c r="R10" s="64"/>
      <c r="S10" s="64"/>
      <c r="T10" s="64"/>
      <c r="U10" s="64"/>
      <c r="V10" s="64"/>
      <c r="W10" s="64"/>
      <c r="X10" s="63"/>
      <c r="Y10" s="64"/>
      <c r="Z10" s="64"/>
      <c r="AA10" s="64"/>
      <c r="AB10" s="64"/>
      <c r="AC10" s="64"/>
      <c r="AD10" s="64"/>
      <c r="AE10" s="141"/>
      <c r="AG10" s="11" t="str">
        <f t="shared" si="0"/>
        <v>Placoid lengths</v>
      </c>
      <c r="AH10" s="12"/>
      <c r="AI10" s="13"/>
      <c r="AJ10" s="14"/>
      <c r="AK10" s="15"/>
      <c r="AL10" s="16"/>
      <c r="AM10" s="17"/>
      <c r="AN10" s="18"/>
      <c r="AO10" s="87"/>
      <c r="AP10" s="19"/>
      <c r="AQ10" s="14"/>
      <c r="AR10" s="20"/>
      <c r="AS10" s="14"/>
      <c r="AT10" s="17"/>
    </row>
    <row r="11" spans="1:46" ht="13.5">
      <c r="A11" s="9" t="s">
        <v>35</v>
      </c>
      <c r="B11" s="10">
        <v>6.5</v>
      </c>
      <c r="C11" s="35">
        <f>IF(AND((B11&gt;0),(B$5&gt;0)),(B11/B$5*100),"")</f>
        <v>14.008620689655174</v>
      </c>
      <c r="D11" s="10">
        <v>7</v>
      </c>
      <c r="E11" s="35">
        <f>IF(AND((D11&gt;0),(D$5&gt;0)),(D11/D$5*100),"")</f>
        <v>15.418502202643172</v>
      </c>
      <c r="F11" s="10">
        <v>7.3</v>
      </c>
      <c r="G11" s="35">
        <f>IF(AND((F11&gt;0),(F$5&gt;0)),(F11/F$5*100),"")</f>
        <v>14.313725490196077</v>
      </c>
      <c r="H11" s="10">
        <v>5.8</v>
      </c>
      <c r="I11" s="35">
        <f>IF(AND((H11&gt;0),(H$5&gt;0)),(H11/H$5*100),"")</f>
        <v>14.146341463414632</v>
      </c>
      <c r="J11" s="10">
        <v>7.8</v>
      </c>
      <c r="K11" s="35">
        <f>IF(AND((J11&gt;0),(J$5&gt;0)),(J11/J$5*100),"")</f>
        <v>15.918367346938775</v>
      </c>
      <c r="L11" s="10">
        <v>9.3</v>
      </c>
      <c r="M11" s="35">
        <f>IF(AND((L11&gt;0),(L$5&gt;0)),(L11/L$5*100),"")</f>
        <v>18.199608610567516</v>
      </c>
      <c r="N11" s="10">
        <v>8.9</v>
      </c>
      <c r="O11" s="35">
        <f>IF(AND((N11&gt;0),(N$5&gt;0)),(N11/N$5*100),"")</f>
        <v>15.921288014311271</v>
      </c>
      <c r="P11" s="10">
        <v>7.9</v>
      </c>
      <c r="Q11" s="35">
        <f>IF(AND((P11&gt;0),(P$5&gt;0)),(P11/P$5*100),"")</f>
        <v>16.155419222903884</v>
      </c>
      <c r="R11" s="10">
        <v>5.6</v>
      </c>
      <c r="S11" s="35">
        <f>IF(AND((R11&gt;0),(R$5&gt;0)),(R11/R$5*100),"")</f>
        <v>14.177215189873415</v>
      </c>
      <c r="T11" s="10">
        <v>7.8</v>
      </c>
      <c r="U11" s="35">
        <f>IF(AND((T11&gt;0),(T$5&gt;0)),(T11/T$5*100),"")</f>
        <v>16.560509554140125</v>
      </c>
      <c r="V11" s="10">
        <v>8.4</v>
      </c>
      <c r="W11" s="35">
        <f>IF(AND((V11&gt;0),(V$5&gt;0)),(V11/V$5*100),"")</f>
        <v>16.568047337278106</v>
      </c>
      <c r="X11" s="10">
        <v>8.6</v>
      </c>
      <c r="Y11" s="35">
        <f>IF(AND((X11&gt;0),(X$5&gt;0)),(X11/X$5*100),"")</f>
        <v>17.2</v>
      </c>
      <c r="Z11" s="10">
        <v>8.8</v>
      </c>
      <c r="AA11" s="35">
        <f>IF(AND((Z11&gt;0),(Z$5&gt;0)),(Z11/Z$5*100),"")</f>
        <v>16.3265306122449</v>
      </c>
      <c r="AB11" s="10">
        <v>9.1</v>
      </c>
      <c r="AC11" s="35">
        <f>IF(AND((AB11&gt;0),(AB$5&gt;0)),(AB11/AB$5*100),"")</f>
        <v>17.87819253438114</v>
      </c>
      <c r="AD11" s="10">
        <v>7.6</v>
      </c>
      <c r="AE11" s="35">
        <f>IF(AND((AD11&gt;0),(AD$5&gt;0)),(AD11/AD$5*100),"")</f>
        <v>15.866388308977037</v>
      </c>
      <c r="AG11" s="11" t="str">
        <f t="shared" si="0"/>
        <v>     Macroplacoid 1</v>
      </c>
      <c r="AH11" s="12">
        <f t="shared" si="9"/>
        <v>15</v>
      </c>
      <c r="AI11" s="13">
        <f t="shared" si="1"/>
        <v>5.6</v>
      </c>
      <c r="AJ11" s="14" t="str">
        <f t="shared" si="2"/>
        <v>–</v>
      </c>
      <c r="AK11" s="15">
        <f t="shared" si="3"/>
        <v>9.3</v>
      </c>
      <c r="AL11" s="16">
        <f t="shared" si="4"/>
        <v>14.008620689655174</v>
      </c>
      <c r="AM11" s="17" t="str">
        <f t="shared" si="10"/>
        <v>–</v>
      </c>
      <c r="AN11" s="18">
        <f t="shared" si="5"/>
        <v>18.199608610567516</v>
      </c>
      <c r="AO11" s="87">
        <f t="shared" si="6"/>
        <v>7.759999999999999</v>
      </c>
      <c r="AP11" s="19">
        <f t="shared" si="11"/>
        <v>15.910583771835013</v>
      </c>
      <c r="AQ11" s="14">
        <f t="shared" si="7"/>
        <v>1.152512782699501</v>
      </c>
      <c r="AR11" s="20">
        <f t="shared" si="12"/>
        <v>1.3199064191575354</v>
      </c>
      <c r="AS11" s="14">
        <f t="shared" si="8"/>
        <v>6.5</v>
      </c>
      <c r="AT11" s="17">
        <f t="shared" si="13"/>
        <v>14.008620689655174</v>
      </c>
    </row>
    <row r="12" spans="1:46" ht="13.5">
      <c r="A12" s="9" t="s">
        <v>36</v>
      </c>
      <c r="B12" s="10">
        <v>5.5</v>
      </c>
      <c r="C12" s="35">
        <f>IF(AND((B12&gt;0),(B$5&gt;0)),(B12/B$5*100),"")</f>
        <v>11.85344827586207</v>
      </c>
      <c r="D12" s="10">
        <v>5.7</v>
      </c>
      <c r="E12" s="35">
        <f>IF(AND((D12&gt;0),(D$5&gt;0)),(D12/D$5*100),"")</f>
        <v>12.555066079295155</v>
      </c>
      <c r="F12" s="10">
        <v>6.4</v>
      </c>
      <c r="G12" s="35">
        <f>IF(AND((F12&gt;0),(F$5&gt;0)),(F12/F$5*100),"")</f>
        <v>12.549019607843137</v>
      </c>
      <c r="H12" s="10">
        <v>4.6</v>
      </c>
      <c r="I12" s="35">
        <f>IF(AND((H12&gt;0),(H$5&gt;0)),(H12/H$5*100),"")</f>
        <v>11.21951219512195</v>
      </c>
      <c r="J12" s="10">
        <v>5.6</v>
      </c>
      <c r="K12" s="35">
        <f>IF(AND((J12&gt;0),(J$5&gt;0)),(J12/J$5*100),"")</f>
        <v>11.428571428571429</v>
      </c>
      <c r="L12" s="10">
        <v>5.9</v>
      </c>
      <c r="M12" s="35">
        <f>IF(AND((L12&gt;0),(L$5&gt;0)),(L12/L$5*100),"")</f>
        <v>11.545988258317026</v>
      </c>
      <c r="N12" s="10">
        <v>6.9</v>
      </c>
      <c r="O12" s="35">
        <f>IF(AND((N12&gt;0),(N$5&gt;0)),(N12/N$5*100),"")</f>
        <v>12.343470483005367</v>
      </c>
      <c r="P12" s="10">
        <v>5.9</v>
      </c>
      <c r="Q12" s="35">
        <f>IF(AND((P12&gt;0),(P$5&gt;0)),(P12/P$5*100),"")</f>
        <v>12.065439672801636</v>
      </c>
      <c r="R12" s="10">
        <v>4.5</v>
      </c>
      <c r="S12" s="35">
        <f>IF(AND((R12&gt;0),(R$5&gt;0)),(R12/R$5*100),"")</f>
        <v>11.39240506329114</v>
      </c>
      <c r="T12" s="10">
        <v>5.4</v>
      </c>
      <c r="U12" s="35">
        <f>IF(AND((T12&gt;0),(T$5&gt;0)),(T12/T$5*100),"")</f>
        <v>11.464968152866243</v>
      </c>
      <c r="V12" s="10">
        <v>6.1</v>
      </c>
      <c r="W12" s="35">
        <f>IF(AND((V12&gt;0),(V$5&gt;0)),(V12/V$5*100),"")</f>
        <v>12.031558185404338</v>
      </c>
      <c r="X12" s="10">
        <v>6.3</v>
      </c>
      <c r="Y12" s="35">
        <f>IF(AND((X12&gt;0),(X$5&gt;0)),(X12/X$5*100),"")</f>
        <v>12.6</v>
      </c>
      <c r="Z12" s="10">
        <v>7.2</v>
      </c>
      <c r="AA12" s="35">
        <f>IF(AND((Z12&gt;0),(Z$5&gt;0)),(Z12/Z$5*100),"")</f>
        <v>13.358070500927644</v>
      </c>
      <c r="AB12" s="10">
        <v>6.7</v>
      </c>
      <c r="AC12" s="35">
        <f>IF(AND((AB12&gt;0),(AB$5&gt;0)),(AB12/AB$5*100),"")</f>
        <v>13.163064833005894</v>
      </c>
      <c r="AD12" s="10">
        <v>5.7</v>
      </c>
      <c r="AE12" s="35">
        <f>IF(AND((AD12&gt;0),(AD$5&gt;0)),(AD12/AD$5*100),"")</f>
        <v>11.899791231732777</v>
      </c>
      <c r="AG12" s="11" t="str">
        <f t="shared" si="0"/>
        <v>     Macroplacoid 2</v>
      </c>
      <c r="AH12" s="12">
        <f t="shared" si="9"/>
        <v>15</v>
      </c>
      <c r="AI12" s="13">
        <f t="shared" si="1"/>
        <v>4.5</v>
      </c>
      <c r="AJ12" s="14" t="str">
        <f t="shared" si="2"/>
        <v>–</v>
      </c>
      <c r="AK12" s="15">
        <f t="shared" si="3"/>
        <v>7.2</v>
      </c>
      <c r="AL12" s="16">
        <f t="shared" si="4"/>
        <v>11.21951219512195</v>
      </c>
      <c r="AM12" s="17" t="str">
        <f t="shared" si="10"/>
        <v>–</v>
      </c>
      <c r="AN12" s="18">
        <f t="shared" si="5"/>
        <v>13.358070500927644</v>
      </c>
      <c r="AO12" s="87">
        <f t="shared" si="6"/>
        <v>5.8933333333333335</v>
      </c>
      <c r="AP12" s="19">
        <f t="shared" si="11"/>
        <v>12.098024931203053</v>
      </c>
      <c r="AQ12" s="14">
        <f t="shared" si="7"/>
        <v>0.7563697760323557</v>
      </c>
      <c r="AR12" s="20">
        <f t="shared" si="12"/>
        <v>0.6532600382457963</v>
      </c>
      <c r="AS12" s="14">
        <f t="shared" si="8"/>
        <v>5.5</v>
      </c>
      <c r="AT12" s="17">
        <f t="shared" si="13"/>
        <v>11.85344827586207</v>
      </c>
    </row>
    <row r="13" spans="1:46" ht="13.5">
      <c r="A13" s="9" t="s">
        <v>37</v>
      </c>
      <c r="B13" s="10">
        <v>7.8</v>
      </c>
      <c r="C13" s="35">
        <f>IF(AND((B13&gt;0),(B$5&gt;0)),(B13/B$5*100),"")</f>
        <v>16.810344827586206</v>
      </c>
      <c r="D13" s="10">
        <v>8.2</v>
      </c>
      <c r="E13" s="35">
        <f>IF(AND((D13&gt;0),(D$5&gt;0)),(D13/D$5*100),"")</f>
        <v>18.06167400881057</v>
      </c>
      <c r="F13" s="10">
        <v>9.5</v>
      </c>
      <c r="G13" s="35">
        <f>IF(AND((F13&gt;0),(F$5&gt;0)),(F13/F$5*100),"")</f>
        <v>18.627450980392158</v>
      </c>
      <c r="H13" s="10">
        <v>6.7</v>
      </c>
      <c r="I13" s="35">
        <f>IF(AND((H13&gt;0),(H$5&gt;0)),(H13/H$5*100),"")</f>
        <v>16.34146341463415</v>
      </c>
      <c r="J13" s="10">
        <v>8.1</v>
      </c>
      <c r="K13" s="35">
        <f>IF(AND((J13&gt;0),(J$5&gt;0)),(J13/J$5*100),"")</f>
        <v>16.53061224489796</v>
      </c>
      <c r="L13" s="10">
        <v>9.6</v>
      </c>
      <c r="M13" s="35">
        <f>IF(AND((L13&gt;0),(L$5&gt;0)),(L13/L$5*100),"")</f>
        <v>18.786692759295498</v>
      </c>
      <c r="N13" s="10">
        <v>10.3</v>
      </c>
      <c r="O13" s="35">
        <f>IF(AND((N13&gt;0),(N$5&gt;0)),(N13/N$5*100),"")</f>
        <v>18.425760286225405</v>
      </c>
      <c r="P13" s="10">
        <v>9.3</v>
      </c>
      <c r="Q13" s="35">
        <f>IF(AND((P13&gt;0),(P$5&gt;0)),(P13/P$5*100),"")</f>
        <v>19.018404907975462</v>
      </c>
      <c r="R13" s="10">
        <v>5.8</v>
      </c>
      <c r="S13" s="35">
        <f>IF(AND((R13&gt;0),(R$5&gt;0)),(R13/R$5*100),"")</f>
        <v>14.683544303797468</v>
      </c>
      <c r="T13" s="10">
        <v>8.1</v>
      </c>
      <c r="U13" s="35">
        <f>IF(AND((T13&gt;0),(T$5&gt;0)),(T13/T$5*100),"")</f>
        <v>17.197452229299362</v>
      </c>
      <c r="V13" s="10">
        <v>9.5</v>
      </c>
      <c r="W13" s="35">
        <f>IF(AND((V13&gt;0),(V$5&gt;0)),(V13/V$5*100),"")</f>
        <v>18.737672583826427</v>
      </c>
      <c r="X13" s="10">
        <v>8.9</v>
      </c>
      <c r="Y13" s="35">
        <f>IF(AND((X13&gt;0),(X$5&gt;0)),(X13/X$5*100),"")</f>
        <v>17.8</v>
      </c>
      <c r="Z13" s="10">
        <v>9.1</v>
      </c>
      <c r="AA13" s="35">
        <f>IF(AND((Z13&gt;0),(Z$5&gt;0)),(Z13/Z$5*100),"")</f>
        <v>16.883116883116884</v>
      </c>
      <c r="AB13" s="10">
        <v>8.8</v>
      </c>
      <c r="AC13" s="35">
        <f>IF(AND((AB13&gt;0),(AB$5&gt;0)),(AB13/AB$5*100),"")</f>
        <v>17.288801571709236</v>
      </c>
      <c r="AD13" s="10">
        <v>8.5</v>
      </c>
      <c r="AE13" s="35">
        <f>IF(AND((AD13&gt;0),(AD$5&gt;0)),(AD13/AD$5*100),"")</f>
        <v>17.745302713987474</v>
      </c>
      <c r="AG13" s="11" t="str">
        <f t="shared" si="0"/>
        <v>     Macroplacoid 3</v>
      </c>
      <c r="AH13" s="12">
        <f>COUNT(B13,D13,F13,H13,J13,L13,N13,P13,R13,T13,V13,X13,Z13,AB13,AD13)</f>
        <v>15</v>
      </c>
      <c r="AI13" s="13">
        <f t="shared" si="1"/>
        <v>5.8</v>
      </c>
      <c r="AJ13" s="14" t="str">
        <f t="shared" si="2"/>
        <v>–</v>
      </c>
      <c r="AK13" s="15">
        <f t="shared" si="3"/>
        <v>10.3</v>
      </c>
      <c r="AL13" s="16">
        <f t="shared" si="4"/>
        <v>14.683544303797468</v>
      </c>
      <c r="AM13" s="17" t="str">
        <f t="shared" si="10"/>
        <v>–</v>
      </c>
      <c r="AN13" s="18">
        <f t="shared" si="5"/>
        <v>19.018404907975462</v>
      </c>
      <c r="AO13" s="87">
        <f t="shared" si="6"/>
        <v>8.546666666666665</v>
      </c>
      <c r="AP13" s="19">
        <f t="shared" si="11"/>
        <v>17.52921958103695</v>
      </c>
      <c r="AQ13" s="14">
        <f t="shared" si="7"/>
        <v>1.1679448780208943</v>
      </c>
      <c r="AR13" s="20">
        <f t="shared" si="12"/>
        <v>1.17353673678729</v>
      </c>
      <c r="AS13" s="14">
        <f t="shared" si="8"/>
        <v>7.8</v>
      </c>
      <c r="AT13" s="17">
        <f t="shared" si="13"/>
        <v>16.810344827586206</v>
      </c>
    </row>
    <row r="14" spans="1:46" ht="13.5">
      <c r="A14" s="9" t="s">
        <v>38</v>
      </c>
      <c r="B14" s="10">
        <v>22.4</v>
      </c>
      <c r="C14" s="35">
        <f>IF(AND((B14&gt;0),(B$5&gt;0)),(B14/B$5*100),"")</f>
        <v>48.275862068965516</v>
      </c>
      <c r="D14" s="10">
        <v>21.3</v>
      </c>
      <c r="E14" s="35">
        <f>IF(AND((D14&gt;0),(D$5&gt;0)),(D14/D$5*100),"")</f>
        <v>46.91629955947137</v>
      </c>
      <c r="F14" s="10">
        <v>24.9</v>
      </c>
      <c r="G14" s="35">
        <f>IF(AND((F14&gt;0),(F$5&gt;0)),(F14/F$5*100),"")</f>
        <v>48.8235294117647</v>
      </c>
      <c r="H14" s="10">
        <v>18.3</v>
      </c>
      <c r="I14" s="35">
        <f>IF(AND((H14&gt;0),(H$5&gt;0)),(H14/H$5*100),"")</f>
        <v>44.63414634146341</v>
      </c>
      <c r="J14" s="10">
        <v>23.6</v>
      </c>
      <c r="K14" s="35">
        <f>IF(AND((J14&gt;0),(J$5&gt;0)),(J14/J$5*100),"")</f>
        <v>48.16326530612245</v>
      </c>
      <c r="L14" s="10">
        <v>27.3</v>
      </c>
      <c r="M14" s="35">
        <f>IF(AND((L14&gt;0),(L$5&gt;0)),(L14/L$5*100),"")</f>
        <v>53.42465753424658</v>
      </c>
      <c r="N14" s="10">
        <v>27.3</v>
      </c>
      <c r="O14" s="35">
        <f>IF(AND((N14&gt;0),(N$5&gt;0)),(N14/N$5*100),"")</f>
        <v>48.83720930232558</v>
      </c>
      <c r="P14" s="10">
        <v>24.1</v>
      </c>
      <c r="Q14" s="35">
        <f>IF(AND((P14&gt;0),(P$5&gt;0)),(P14/P$5*100),"")</f>
        <v>49.28425357873211</v>
      </c>
      <c r="R14" s="10">
        <v>16.8</v>
      </c>
      <c r="S14" s="35">
        <f>IF(AND((R14&gt;0),(R$5&gt;0)),(R14/R$5*100),"")</f>
        <v>42.53164556962025</v>
      </c>
      <c r="T14" s="10">
        <v>23</v>
      </c>
      <c r="U14" s="35">
        <f>IF(AND((T14&gt;0),(T$5&gt;0)),(T14/T$5*100),"")</f>
        <v>48.832271762208066</v>
      </c>
      <c r="V14" s="10">
        <v>24.8</v>
      </c>
      <c r="W14" s="35">
        <f>IF(AND((V14&gt;0),(V$5&gt;0)),(V14/V$5*100),"")</f>
        <v>48.91518737672584</v>
      </c>
      <c r="X14" s="10">
        <v>25.7</v>
      </c>
      <c r="Y14" s="35">
        <f>IF(AND((X14&gt;0),(X$5&gt;0)),(X14/X$5*100),"")</f>
        <v>51.4</v>
      </c>
      <c r="Z14" s="10">
        <v>27.1</v>
      </c>
      <c r="AA14" s="35">
        <f>IF(AND((Z14&gt;0),(Z$5&gt;0)),(Z14/Z$5*100),"")</f>
        <v>50.278293135435995</v>
      </c>
      <c r="AB14" s="10">
        <v>26.2</v>
      </c>
      <c r="AC14" s="35">
        <f>IF(AND((AB14&gt;0),(AB$5&gt;0)),(AB14/AB$5*100),"")</f>
        <v>51.47347740667977</v>
      </c>
      <c r="AD14" s="10">
        <v>23.5</v>
      </c>
      <c r="AE14" s="35">
        <f>IF(AND((AD14&gt;0),(AD$5&gt;0)),(AD14/AD$5*100),"")</f>
        <v>49.06054279749478</v>
      </c>
      <c r="AG14" s="11" t="str">
        <f t="shared" si="0"/>
        <v>     Macroplacoid row</v>
      </c>
      <c r="AH14" s="12">
        <f t="shared" si="9"/>
        <v>15</v>
      </c>
      <c r="AI14" s="13">
        <f t="shared" si="1"/>
        <v>16.8</v>
      </c>
      <c r="AJ14" s="14" t="str">
        <f t="shared" si="2"/>
        <v>–</v>
      </c>
      <c r="AK14" s="15">
        <f t="shared" si="3"/>
        <v>27.3</v>
      </c>
      <c r="AL14" s="16">
        <f t="shared" si="4"/>
        <v>42.53164556962025</v>
      </c>
      <c r="AM14" s="17" t="str">
        <f t="shared" si="10"/>
        <v>–</v>
      </c>
      <c r="AN14" s="18">
        <f t="shared" si="5"/>
        <v>53.42465753424658</v>
      </c>
      <c r="AO14" s="87">
        <f t="shared" si="6"/>
        <v>23.753333333333337</v>
      </c>
      <c r="AP14" s="19">
        <f t="shared" si="11"/>
        <v>48.72337607675043</v>
      </c>
      <c r="AQ14" s="14">
        <f t="shared" si="7"/>
        <v>3.108253222509037</v>
      </c>
      <c r="AR14" s="20">
        <f t="shared" si="12"/>
        <v>2.6536489132187495</v>
      </c>
      <c r="AS14" s="14">
        <f t="shared" si="8"/>
        <v>22.4</v>
      </c>
      <c r="AT14" s="17">
        <f t="shared" si="13"/>
        <v>48.275862068965516</v>
      </c>
    </row>
    <row r="15" spans="1:46" ht="13.5">
      <c r="A15" s="61" t="s">
        <v>34</v>
      </c>
      <c r="B15" s="64"/>
      <c r="C15" s="64"/>
      <c r="D15" s="64"/>
      <c r="E15" s="64"/>
      <c r="F15" s="64"/>
      <c r="G15" s="64"/>
      <c r="H15" s="64"/>
      <c r="I15" s="64"/>
      <c r="J15" s="64"/>
      <c r="K15" s="64"/>
      <c r="L15" s="64"/>
      <c r="M15" s="64"/>
      <c r="N15" s="64"/>
      <c r="O15" s="64"/>
      <c r="P15" s="64"/>
      <c r="Q15" s="64"/>
      <c r="R15" s="64"/>
      <c r="S15" s="64"/>
      <c r="T15" s="64"/>
      <c r="U15" s="64"/>
      <c r="V15" s="64"/>
      <c r="W15" s="64"/>
      <c r="X15" s="63"/>
      <c r="Y15" s="64"/>
      <c r="Z15" s="64"/>
      <c r="AA15" s="64"/>
      <c r="AB15" s="64"/>
      <c r="AC15" s="64"/>
      <c r="AD15" s="64"/>
      <c r="AE15" s="141"/>
      <c r="AG15" s="11" t="str">
        <f t="shared" si="0"/>
        <v>Claw 1 lengths</v>
      </c>
      <c r="AH15" s="12"/>
      <c r="AI15" s="13"/>
      <c r="AJ15" s="14"/>
      <c r="AK15" s="15"/>
      <c r="AL15" s="16"/>
      <c r="AM15" s="17"/>
      <c r="AN15" s="18"/>
      <c r="AO15" s="87"/>
      <c r="AP15" s="19"/>
      <c r="AQ15" s="14"/>
      <c r="AR15" s="20"/>
      <c r="AS15" s="14"/>
      <c r="AT15" s="17"/>
    </row>
    <row r="16" spans="1:46" ht="13.5">
      <c r="A16" s="9" t="s">
        <v>39</v>
      </c>
      <c r="B16" s="10">
        <v>12.1</v>
      </c>
      <c r="C16" s="35">
        <f>IF(AND((B16&gt;0),(B$5&gt;0)),(B16/B$5*100),"")</f>
        <v>26.07758620689655</v>
      </c>
      <c r="D16" s="10">
        <v>11</v>
      </c>
      <c r="E16" s="35">
        <f>IF(AND((D16&gt;0),(D$5&gt;0)),(D16/D$5*100),"")</f>
        <v>24.229074889867842</v>
      </c>
      <c r="F16" s="10"/>
      <c r="G16" s="35">
        <f>IF(AND((F16&gt;0),(F$5&gt;0)),(F16/F$5*100),"")</f>
      </c>
      <c r="H16" s="10"/>
      <c r="I16" s="35">
        <f>IF(AND((H16&gt;0),(H$5&gt;0)),(H16/H$5*100),"")</f>
      </c>
      <c r="J16" s="10"/>
      <c r="K16" s="35">
        <f>IF(AND((J16&gt;0),(J$5&gt;0)),(J16/J$5*100),"")</f>
      </c>
      <c r="L16" s="10"/>
      <c r="M16" s="35">
        <f>IF(AND((L16&gt;0),(L$5&gt;0)),(L16/L$5*100),"")</f>
      </c>
      <c r="N16" s="10"/>
      <c r="O16" s="35">
        <f>IF(AND((N16&gt;0),(N$5&gt;0)),(N16/N$5*100),"")</f>
      </c>
      <c r="P16" s="10">
        <v>12.4</v>
      </c>
      <c r="Q16" s="35">
        <f>IF(AND((P16&gt;0),(P$5&gt;0)),(P16/P$5*100),"")</f>
        <v>25.357873210633947</v>
      </c>
      <c r="R16" s="10">
        <v>10</v>
      </c>
      <c r="S16" s="35">
        <f>IF(AND((R16&gt;0),(R$5&gt;0)),(R16/R$5*100),"")</f>
        <v>25.31645569620253</v>
      </c>
      <c r="T16" s="10"/>
      <c r="U16" s="35">
        <f>IF(AND((T16&gt;0),(T$5&gt;0)),(T16/T$5*100),"")</f>
      </c>
      <c r="V16" s="10">
        <v>13.2</v>
      </c>
      <c r="W16" s="35">
        <f>IF(AND((V16&gt;0),(V$5&gt;0)),(V16/V$5*100),"")</f>
        <v>26.035502958579883</v>
      </c>
      <c r="X16" s="10">
        <v>13.9</v>
      </c>
      <c r="Y16" s="35">
        <f>IF(AND((X16&gt;0),(X$5&gt;0)),(X16/X$5*100),"")</f>
        <v>27.800000000000004</v>
      </c>
      <c r="Z16" s="10">
        <v>14</v>
      </c>
      <c r="AA16" s="35">
        <f>IF(AND((Z16&gt;0),(Z$5&gt;0)),(Z16/Z$5*100),"")</f>
        <v>25.974025974025977</v>
      </c>
      <c r="AB16" s="10">
        <v>12.5</v>
      </c>
      <c r="AC16" s="35">
        <f>IF(AND((AB16&gt;0),(AB$5&gt;0)),(AB16/AB$5*100),"")</f>
        <v>24.557956777996072</v>
      </c>
      <c r="AD16" s="10"/>
      <c r="AE16" s="35">
        <f>IF(AND((AD16&gt;0),(AD$5&gt;0)),(AD16/AD$5*100),"")</f>
      </c>
      <c r="AG16" s="11" t="str">
        <f t="shared" si="0"/>
        <v>     External primary branch</v>
      </c>
      <c r="AH16" s="12">
        <f t="shared" si="9"/>
        <v>8</v>
      </c>
      <c r="AI16" s="13">
        <f t="shared" si="1"/>
        <v>10</v>
      </c>
      <c r="AJ16" s="14" t="str">
        <f t="shared" si="2"/>
        <v>–</v>
      </c>
      <c r="AK16" s="15">
        <f t="shared" si="3"/>
        <v>14</v>
      </c>
      <c r="AL16" s="16">
        <f t="shared" si="4"/>
        <v>24.229074889867842</v>
      </c>
      <c r="AM16" s="17" t="str">
        <f t="shared" si="10"/>
        <v>–</v>
      </c>
      <c r="AN16" s="18">
        <f t="shared" si="5"/>
        <v>27.800000000000004</v>
      </c>
      <c r="AO16" s="87">
        <f t="shared" si="6"/>
        <v>12.387500000000001</v>
      </c>
      <c r="AP16" s="19">
        <f t="shared" si="11"/>
        <v>25.668559464275354</v>
      </c>
      <c r="AQ16" s="14">
        <f t="shared" si="7"/>
        <v>1.376784556234444</v>
      </c>
      <c r="AR16" s="20">
        <f t="shared" si="12"/>
        <v>1.0996334537680008</v>
      </c>
      <c r="AS16" s="14">
        <f t="shared" si="8"/>
        <v>12.1</v>
      </c>
      <c r="AT16" s="17">
        <f t="shared" si="13"/>
        <v>26.07758620689655</v>
      </c>
    </row>
    <row r="17" spans="1:46" ht="13.5">
      <c r="A17" s="9" t="s">
        <v>40</v>
      </c>
      <c r="B17" s="10"/>
      <c r="C17" s="35">
        <f>IF(AND((B17&gt;0),(B$5&gt;0)),(B17/B$5*100),"")</f>
      </c>
      <c r="D17" s="10">
        <v>7.4</v>
      </c>
      <c r="E17" s="35">
        <f>IF(AND((D17&gt;0),(D$5&gt;0)),(D17/D$5*100),"")</f>
        <v>16.29955947136564</v>
      </c>
      <c r="F17" s="10"/>
      <c r="G17" s="35">
        <f>IF(AND((F17&gt;0),(F$5&gt;0)),(F17/F$5*100),"")</f>
      </c>
      <c r="H17" s="10"/>
      <c r="I17" s="35">
        <f>IF(AND((H17&gt;0),(H$5&gt;0)),(H17/H$5*100),"")</f>
      </c>
      <c r="J17" s="10"/>
      <c r="K17" s="35">
        <f>IF(AND((J17&gt;0),(J$5&gt;0)),(J17/J$5*100),"")</f>
      </c>
      <c r="L17" s="10"/>
      <c r="M17" s="35">
        <f>IF(AND((L17&gt;0),(L$5&gt;0)),(L17/L$5*100),"")</f>
      </c>
      <c r="N17" s="10"/>
      <c r="O17" s="35">
        <f>IF(AND((N17&gt;0),(N$5&gt;0)),(N17/N$5*100),"")</f>
      </c>
      <c r="P17" s="10">
        <v>10.6</v>
      </c>
      <c r="Q17" s="35">
        <f>IF(AND((P17&gt;0),(P$5&gt;0)),(P17/P$5*100),"")</f>
        <v>21.676891615541923</v>
      </c>
      <c r="R17" s="10">
        <v>8.6</v>
      </c>
      <c r="S17" s="35">
        <f>IF(AND((R17&gt;0),(R$5&gt;0)),(R17/R$5*100),"")</f>
        <v>21.772151898734176</v>
      </c>
      <c r="T17" s="10"/>
      <c r="U17" s="35">
        <f>IF(AND((T17&gt;0),(T$5&gt;0)),(T17/T$5*100),"")</f>
      </c>
      <c r="V17" s="10">
        <v>9.4</v>
      </c>
      <c r="W17" s="35">
        <f>IF(AND((V17&gt;0),(V$5&gt;0)),(V17/V$5*100),"")</f>
        <v>18.54043392504931</v>
      </c>
      <c r="X17" s="10">
        <v>8.4</v>
      </c>
      <c r="Y17" s="35">
        <f>IF(AND((X17&gt;0),(X$5&gt;0)),(X17/X$5*100),"")</f>
        <v>16.8</v>
      </c>
      <c r="Z17" s="10">
        <v>11.6</v>
      </c>
      <c r="AA17" s="35">
        <f>IF(AND((Z17&gt;0),(Z$5&gt;0)),(Z17/Z$5*100),"")</f>
        <v>21.521335807050093</v>
      </c>
      <c r="AB17" s="10">
        <v>8.7</v>
      </c>
      <c r="AC17" s="35">
        <f>IF(AND((AB17&gt;0),(AB$5&gt;0)),(AB17/AB$5*100),"")</f>
        <v>17.092337917485263</v>
      </c>
      <c r="AD17" s="10"/>
      <c r="AE17" s="35">
        <f>IF(AND((AD17&gt;0),(AD$5&gt;0)),(AD17/AD$5*100),"")</f>
      </c>
      <c r="AG17" s="11" t="str">
        <f t="shared" si="0"/>
        <v>     External secondary branch</v>
      </c>
      <c r="AH17" s="12">
        <f t="shared" si="9"/>
        <v>7</v>
      </c>
      <c r="AI17" s="13">
        <f t="shared" si="1"/>
        <v>7.4</v>
      </c>
      <c r="AJ17" s="14" t="str">
        <f t="shared" si="2"/>
        <v>–</v>
      </c>
      <c r="AK17" s="15">
        <f t="shared" si="3"/>
        <v>11.6</v>
      </c>
      <c r="AL17" s="16">
        <f t="shared" si="4"/>
        <v>16.29955947136564</v>
      </c>
      <c r="AM17" s="17" t="str">
        <f t="shared" si="10"/>
        <v>–</v>
      </c>
      <c r="AN17" s="18">
        <f t="shared" si="5"/>
        <v>21.772151898734176</v>
      </c>
      <c r="AO17" s="87">
        <f t="shared" si="6"/>
        <v>9.242857142857144</v>
      </c>
      <c r="AP17" s="19">
        <f t="shared" si="11"/>
        <v>19.100387233603772</v>
      </c>
      <c r="AQ17" s="14">
        <f t="shared" si="7"/>
        <v>1.4281189759693675</v>
      </c>
      <c r="AR17" s="20">
        <f t="shared" si="12"/>
        <v>2.487298420416347</v>
      </c>
      <c r="AS17" s="14" t="str">
        <f t="shared" si="8"/>
        <v>?</v>
      </c>
      <c r="AT17" s="17" t="str">
        <f t="shared" si="13"/>
        <v>?</v>
      </c>
    </row>
    <row r="18" spans="1:46" ht="13.5">
      <c r="A18" s="9" t="s">
        <v>41</v>
      </c>
      <c r="B18" s="10">
        <v>11.8</v>
      </c>
      <c r="C18" s="35">
        <f>IF(AND((B18&gt;0),(B$5&gt;0)),(B18/B$5*100),"")</f>
        <v>25.431034482758623</v>
      </c>
      <c r="D18" s="10"/>
      <c r="E18" s="35">
        <f>IF(AND((D18&gt;0),(D$5&gt;0)),(D18/D$5*100),"")</f>
      </c>
      <c r="F18" s="10">
        <v>11.9</v>
      </c>
      <c r="G18" s="35">
        <f>IF(AND((F18&gt;0),(F$5&gt;0)),(F18/F$5*100),"")</f>
        <v>23.333333333333332</v>
      </c>
      <c r="H18" s="10"/>
      <c r="I18" s="35">
        <f>IF(AND((H18&gt;0),(H$5&gt;0)),(H18/H$5*100),"")</f>
      </c>
      <c r="J18" s="10"/>
      <c r="K18" s="35">
        <f>IF(AND((J18&gt;0),(J$5&gt;0)),(J18/J$5*100),"")</f>
      </c>
      <c r="L18" s="10">
        <v>12.8</v>
      </c>
      <c r="M18" s="35">
        <f>IF(AND((L18&gt;0),(L$5&gt;0)),(L18/L$5*100),"")</f>
        <v>25.048923679060664</v>
      </c>
      <c r="N18" s="10">
        <v>13.1</v>
      </c>
      <c r="O18" s="35">
        <f>IF(AND((N18&gt;0),(N$5&gt;0)),(N18/N$5*100),"")</f>
        <v>23.43470483005367</v>
      </c>
      <c r="P18" s="10">
        <v>12.2</v>
      </c>
      <c r="Q18" s="35">
        <f>IF(AND((P18&gt;0),(P$5&gt;0)),(P18/P$5*100),"")</f>
        <v>24.94887525562372</v>
      </c>
      <c r="R18" s="10">
        <v>9.6</v>
      </c>
      <c r="S18" s="35">
        <f>IF(AND((R18&gt;0),(R$5&gt;0)),(R18/R$5*100),"")</f>
        <v>24.30379746835443</v>
      </c>
      <c r="T18" s="10"/>
      <c r="U18" s="35">
        <f>IF(AND((T18&gt;0),(T$5&gt;0)),(T18/T$5*100),"")</f>
      </c>
      <c r="V18" s="10"/>
      <c r="W18" s="35">
        <f>IF(AND((V18&gt;0),(V$5&gt;0)),(V18/V$5*100),"")</f>
      </c>
      <c r="X18" s="10"/>
      <c r="Y18" s="35">
        <f>IF(AND((X18&gt;0),(X$5&gt;0)),(X18/X$5*100),"")</f>
      </c>
      <c r="Z18" s="10">
        <v>13.1</v>
      </c>
      <c r="AA18" s="35">
        <f>IF(AND((Z18&gt;0),(Z$5&gt;0)),(Z18/Z$5*100),"")</f>
        <v>24.304267161410017</v>
      </c>
      <c r="AB18" s="10">
        <v>11.9</v>
      </c>
      <c r="AC18" s="35">
        <f>IF(AND((AB18&gt;0),(AB$5&gt;0)),(AB18/AB$5*100),"")</f>
        <v>23.37917485265226</v>
      </c>
      <c r="AD18" s="10"/>
      <c r="AE18" s="35">
        <f>IF(AND((AD18&gt;0),(AD$5&gt;0)),(AD18/AD$5*100),"")</f>
      </c>
      <c r="AG18" s="11" t="str">
        <f t="shared" si="0"/>
        <v>     Internal primary branch</v>
      </c>
      <c r="AH18" s="12">
        <f t="shared" si="9"/>
        <v>8</v>
      </c>
      <c r="AI18" s="13">
        <f t="shared" si="1"/>
        <v>9.6</v>
      </c>
      <c r="AJ18" s="14" t="str">
        <f t="shared" si="2"/>
        <v>–</v>
      </c>
      <c r="AK18" s="15">
        <f t="shared" si="3"/>
        <v>13.1</v>
      </c>
      <c r="AL18" s="16">
        <f t="shared" si="4"/>
        <v>23.333333333333332</v>
      </c>
      <c r="AM18" s="17" t="str">
        <f t="shared" si="10"/>
        <v>–</v>
      </c>
      <c r="AN18" s="18">
        <f t="shared" si="5"/>
        <v>25.431034482758623</v>
      </c>
      <c r="AO18" s="87">
        <f t="shared" si="6"/>
        <v>12.049999999999999</v>
      </c>
      <c r="AP18" s="19">
        <f t="shared" si="11"/>
        <v>24.27301388290584</v>
      </c>
      <c r="AQ18" s="14">
        <f t="shared" si="7"/>
        <v>1.127576414895498</v>
      </c>
      <c r="AR18" s="20">
        <f t="shared" si="12"/>
        <v>0.826910819900384</v>
      </c>
      <c r="AS18" s="14">
        <f t="shared" si="8"/>
        <v>11.8</v>
      </c>
      <c r="AT18" s="17">
        <f t="shared" si="13"/>
        <v>25.431034482758623</v>
      </c>
    </row>
    <row r="19" spans="1:46" ht="13.5">
      <c r="A19" s="9" t="s">
        <v>42</v>
      </c>
      <c r="B19" s="10">
        <v>8.7</v>
      </c>
      <c r="C19" s="35">
        <f>IF(AND((B19&gt;0),(B$5&gt;0)),(B19/B$5*100),"")</f>
        <v>18.75</v>
      </c>
      <c r="D19" s="10"/>
      <c r="E19" s="35">
        <f>IF(AND((D19&gt;0),(D$5&gt;0)),(D19/D$5*100),"")</f>
      </c>
      <c r="F19" s="10">
        <v>9.3</v>
      </c>
      <c r="G19" s="35">
        <f>IF(AND((F19&gt;0),(F$5&gt;0)),(F19/F$5*100),"")</f>
        <v>18.23529411764706</v>
      </c>
      <c r="H19" s="10"/>
      <c r="I19" s="35">
        <f>IF(AND((H19&gt;0),(H$5&gt;0)),(H19/H$5*100),"")</f>
      </c>
      <c r="J19" s="10"/>
      <c r="K19" s="35">
        <f>IF(AND((J19&gt;0),(J$5&gt;0)),(J19/J$5*100),"")</f>
      </c>
      <c r="L19" s="10">
        <v>10.7</v>
      </c>
      <c r="M19" s="35">
        <f>IF(AND((L19&gt;0),(L$5&gt;0)),(L19/L$5*100),"")</f>
        <v>20.939334637964773</v>
      </c>
      <c r="N19" s="10">
        <v>11.4</v>
      </c>
      <c r="O19" s="35">
        <f>IF(AND((N19&gt;0),(N$5&gt;0)),(N19/N$5*100),"")</f>
        <v>20.39355992844365</v>
      </c>
      <c r="P19" s="10">
        <v>10.2</v>
      </c>
      <c r="Q19" s="35">
        <f>IF(AND((P19&gt;0),(P$5&gt;0)),(P19/P$5*100),"")</f>
        <v>20.858895705521473</v>
      </c>
      <c r="R19" s="10">
        <v>8.1</v>
      </c>
      <c r="S19" s="35">
        <f>IF(AND((R19&gt;0),(R$5&gt;0)),(R19/R$5*100),"")</f>
        <v>20.50632911392405</v>
      </c>
      <c r="T19" s="10"/>
      <c r="U19" s="35">
        <f>IF(AND((T19&gt;0),(T$5&gt;0)),(T19/T$5*100),"")</f>
      </c>
      <c r="V19" s="10"/>
      <c r="W19" s="35">
        <f>IF(AND((V19&gt;0),(V$5&gt;0)),(V19/V$5*100),"")</f>
      </c>
      <c r="X19" s="10"/>
      <c r="Y19" s="35">
        <f>IF(AND((X19&gt;0),(X$5&gt;0)),(X19/X$5*100),"")</f>
      </c>
      <c r="Z19" s="10">
        <v>10.4</v>
      </c>
      <c r="AA19" s="35">
        <f>IF(AND((Z19&gt;0),(Z$5&gt;0)),(Z19/Z$5*100),"")</f>
        <v>19.29499072356215</v>
      </c>
      <c r="AB19" s="10">
        <v>10</v>
      </c>
      <c r="AC19" s="35">
        <f>IF(AND((AB19&gt;0),(AB$5&gt;0)),(AB19/AB$5*100),"")</f>
        <v>19.64636542239686</v>
      </c>
      <c r="AD19" s="10"/>
      <c r="AE19" s="35">
        <f>IF(AND((AD19&gt;0),(AD$5&gt;0)),(AD19/AD$5*100),"")</f>
      </c>
      <c r="AG19" s="11" t="str">
        <f t="shared" si="0"/>
        <v>     Internal secondary branch</v>
      </c>
      <c r="AH19" s="12">
        <f t="shared" si="9"/>
        <v>8</v>
      </c>
      <c r="AI19" s="13">
        <f t="shared" si="1"/>
        <v>8.1</v>
      </c>
      <c r="AJ19" s="14" t="str">
        <f t="shared" si="2"/>
        <v>–</v>
      </c>
      <c r="AK19" s="15">
        <f t="shared" si="3"/>
        <v>11.4</v>
      </c>
      <c r="AL19" s="16">
        <f t="shared" si="4"/>
        <v>18.23529411764706</v>
      </c>
      <c r="AM19" s="17" t="str">
        <f t="shared" si="10"/>
        <v>–</v>
      </c>
      <c r="AN19" s="18">
        <f t="shared" si="5"/>
        <v>20.939334637964773</v>
      </c>
      <c r="AO19" s="87">
        <f t="shared" si="6"/>
        <v>9.85</v>
      </c>
      <c r="AP19" s="19">
        <f t="shared" si="11"/>
        <v>19.8280962061825</v>
      </c>
      <c r="AQ19" s="14">
        <f t="shared" si="7"/>
        <v>1.086278049120021</v>
      </c>
      <c r="AR19" s="20">
        <f t="shared" si="12"/>
        <v>1.0066695453572054</v>
      </c>
      <c r="AS19" s="14">
        <f t="shared" si="8"/>
        <v>8.7</v>
      </c>
      <c r="AT19" s="17">
        <f t="shared" si="13"/>
        <v>18.75</v>
      </c>
    </row>
    <row r="20" spans="1:46" ht="13.5">
      <c r="A20" s="61" t="s">
        <v>43</v>
      </c>
      <c r="B20" s="64"/>
      <c r="C20" s="64"/>
      <c r="D20" s="64"/>
      <c r="E20" s="64"/>
      <c r="F20" s="64"/>
      <c r="G20" s="64"/>
      <c r="H20" s="64"/>
      <c r="I20" s="64"/>
      <c r="J20" s="64"/>
      <c r="K20" s="64"/>
      <c r="L20" s="64"/>
      <c r="M20" s="64"/>
      <c r="N20" s="64"/>
      <c r="O20" s="64"/>
      <c r="P20" s="64"/>
      <c r="Q20" s="64"/>
      <c r="R20" s="64"/>
      <c r="S20" s="64"/>
      <c r="T20" s="64"/>
      <c r="U20" s="64"/>
      <c r="V20" s="64"/>
      <c r="W20" s="64"/>
      <c r="X20" s="63"/>
      <c r="Y20" s="64"/>
      <c r="Z20" s="64"/>
      <c r="AA20" s="64"/>
      <c r="AB20" s="64"/>
      <c r="AC20" s="64"/>
      <c r="AD20" s="64"/>
      <c r="AE20" s="141"/>
      <c r="AG20" s="11" t="str">
        <f>A20</f>
        <v>Claw 2 lengths</v>
      </c>
      <c r="AH20" s="12"/>
      <c r="AI20" s="13"/>
      <c r="AJ20" s="14"/>
      <c r="AK20" s="15"/>
      <c r="AL20" s="16"/>
      <c r="AM20" s="17"/>
      <c r="AN20" s="18"/>
      <c r="AO20" s="87"/>
      <c r="AP20" s="19"/>
      <c r="AQ20" s="14"/>
      <c r="AR20" s="20"/>
      <c r="AS20" s="14"/>
      <c r="AT20" s="17"/>
    </row>
    <row r="21" spans="1:46" ht="13.5">
      <c r="A21" s="9" t="s">
        <v>39</v>
      </c>
      <c r="B21" s="10">
        <v>13.4</v>
      </c>
      <c r="C21" s="35">
        <f>IF(AND((B21&gt;0),(B$5&gt;0)),(B21/B$5*100),"")</f>
        <v>28.879310344827587</v>
      </c>
      <c r="D21" s="10">
        <v>11.9</v>
      </c>
      <c r="E21" s="35">
        <f>IF(AND((D21&gt;0),(D$5&gt;0)),(D21/D$5*100),"")</f>
        <v>26.211453744493397</v>
      </c>
      <c r="F21" s="10">
        <v>14.4</v>
      </c>
      <c r="G21" s="35">
        <f>IF(AND((F21&gt;0),(F$5&gt;0)),(F21/F$5*100),"")</f>
        <v>28.235294117647058</v>
      </c>
      <c r="H21" s="10"/>
      <c r="I21" s="35">
        <f>IF(AND((H21&gt;0),(H$5&gt;0)),(H21/H$5*100),"")</f>
      </c>
      <c r="J21" s="10">
        <v>13.8</v>
      </c>
      <c r="K21" s="35">
        <f>IF(AND((J21&gt;0),(J$5&gt;0)),(J21/J$5*100),"")</f>
        <v>28.163265306122447</v>
      </c>
      <c r="L21" s="10"/>
      <c r="M21" s="35">
        <f>IF(AND((L21&gt;0),(L$5&gt;0)),(L21/L$5*100),"")</f>
      </c>
      <c r="N21" s="10"/>
      <c r="O21" s="35">
        <f>IF(AND((N21&gt;0),(N$5&gt;0)),(N21/N$5*100),"")</f>
      </c>
      <c r="P21" s="10">
        <v>13.8</v>
      </c>
      <c r="Q21" s="35">
        <f>IF(AND((P21&gt;0),(P$5&gt;0)),(P21/P$5*100),"")</f>
        <v>28.220858895705526</v>
      </c>
      <c r="R21" s="10">
        <v>11.1</v>
      </c>
      <c r="S21" s="35">
        <f>IF(AND((R21&gt;0),(R$5&gt;0)),(R21/R$5*100),"")</f>
        <v>28.10126582278481</v>
      </c>
      <c r="T21" s="10"/>
      <c r="U21" s="35">
        <f>IF(AND((T21&gt;0),(T$5&gt;0)),(T21/T$5*100),"")</f>
      </c>
      <c r="V21" s="10"/>
      <c r="W21" s="35">
        <f>IF(AND((V21&gt;0),(V$5&gt;0)),(V21/V$5*100),"")</f>
      </c>
      <c r="X21" s="10">
        <v>14.6</v>
      </c>
      <c r="Y21" s="35">
        <f>IF(AND((X21&gt;0),(X$5&gt;0)),(X21/X$5*100),"")</f>
        <v>29.2</v>
      </c>
      <c r="Z21" s="10">
        <v>13.5</v>
      </c>
      <c r="AA21" s="35">
        <f>IF(AND((Z21&gt;0),(Z$5&gt;0)),(Z21/Z$5*100),"")</f>
        <v>25.04638218923933</v>
      </c>
      <c r="AB21" s="10"/>
      <c r="AC21" s="35">
        <f>IF(AND((AB21&gt;0),(AB$5&gt;0)),(AB21/AB$5*100),"")</f>
      </c>
      <c r="AD21" s="10"/>
      <c r="AE21" s="35">
        <f>IF(AND((AD21&gt;0),(AD$5&gt;0)),(AD21/AD$5*100),"")</f>
      </c>
      <c r="AG21" s="11" t="str">
        <f t="shared" si="0"/>
        <v>     External primary branch</v>
      </c>
      <c r="AH21" s="12">
        <f t="shared" si="9"/>
        <v>8</v>
      </c>
      <c r="AI21" s="13">
        <f t="shared" si="1"/>
        <v>11.1</v>
      </c>
      <c r="AJ21" s="14" t="str">
        <f t="shared" si="2"/>
        <v>–</v>
      </c>
      <c r="AK21" s="15">
        <f t="shared" si="3"/>
        <v>14.6</v>
      </c>
      <c r="AL21" s="16">
        <f t="shared" si="4"/>
        <v>25.04638218923933</v>
      </c>
      <c r="AM21" s="17" t="str">
        <f t="shared" si="10"/>
        <v>–</v>
      </c>
      <c r="AN21" s="18">
        <f t="shared" si="5"/>
        <v>29.2</v>
      </c>
      <c r="AO21" s="87">
        <f t="shared" si="6"/>
        <v>13.312499999999998</v>
      </c>
      <c r="AP21" s="19">
        <f t="shared" si="11"/>
        <v>27.757228802602516</v>
      </c>
      <c r="AQ21" s="14">
        <f t="shared" si="7"/>
        <v>1.2100029515902992</v>
      </c>
      <c r="AR21" s="20">
        <f t="shared" si="12"/>
        <v>1.4043550644347704</v>
      </c>
      <c r="AS21" s="14">
        <f t="shared" si="8"/>
        <v>13.4</v>
      </c>
      <c r="AT21" s="17">
        <f t="shared" si="13"/>
        <v>28.879310344827587</v>
      </c>
    </row>
    <row r="22" spans="1:46" ht="13.5">
      <c r="A22" s="9" t="s">
        <v>40</v>
      </c>
      <c r="B22" s="10">
        <v>8.9</v>
      </c>
      <c r="C22" s="35">
        <f>IF(AND((B22&gt;0),(B$5&gt;0)),(B22/B$5*100),"")</f>
        <v>19.181034482758623</v>
      </c>
      <c r="D22" s="10">
        <v>9.9</v>
      </c>
      <c r="E22" s="35">
        <f>IF(AND((D22&gt;0),(D$5&gt;0)),(D22/D$5*100),"")</f>
        <v>21.80616740088106</v>
      </c>
      <c r="F22" s="10"/>
      <c r="G22" s="35">
        <f>IF(AND((F22&gt;0),(F$5&gt;0)),(F22/F$5*100),"")</f>
      </c>
      <c r="H22" s="10"/>
      <c r="I22" s="35">
        <f>IF(AND((H22&gt;0),(H$5&gt;0)),(H22/H$5*100),"")</f>
      </c>
      <c r="J22" s="10">
        <v>9.4</v>
      </c>
      <c r="K22" s="35">
        <f>IF(AND((J22&gt;0),(J$5&gt;0)),(J22/J$5*100),"")</f>
        <v>19.183673469387756</v>
      </c>
      <c r="L22" s="10"/>
      <c r="M22" s="35">
        <f>IF(AND((L22&gt;0),(L$5&gt;0)),(L22/L$5*100),"")</f>
      </c>
      <c r="N22" s="10"/>
      <c r="O22" s="35">
        <f>IF(AND((N22&gt;0),(N$5&gt;0)),(N22/N$5*100),"")</f>
      </c>
      <c r="P22" s="10">
        <v>12.1</v>
      </c>
      <c r="Q22" s="35">
        <f>IF(AND((P22&gt;0),(P$5&gt;0)),(P22/P$5*100),"")</f>
        <v>24.74437627811861</v>
      </c>
      <c r="R22" s="10">
        <v>7.3</v>
      </c>
      <c r="S22" s="35">
        <f>IF(AND((R22&gt;0),(R$5&gt;0)),(R22/R$5*100),"")</f>
        <v>18.481012658227847</v>
      </c>
      <c r="T22" s="10"/>
      <c r="U22" s="35">
        <f>IF(AND((T22&gt;0),(T$5&gt;0)),(T22/T$5*100),"")</f>
      </c>
      <c r="V22" s="10"/>
      <c r="W22" s="35">
        <f>IF(AND((V22&gt;0),(V$5&gt;0)),(V22/V$5*100),"")</f>
      </c>
      <c r="X22" s="10">
        <v>10.8</v>
      </c>
      <c r="Y22" s="35">
        <f>IF(AND((X22&gt;0),(X$5&gt;0)),(X22/X$5*100),"")</f>
        <v>21.6</v>
      </c>
      <c r="Z22" s="10">
        <v>11.4</v>
      </c>
      <c r="AA22" s="35">
        <f>IF(AND((Z22&gt;0),(Z$5&gt;0)),(Z22/Z$5*100),"")</f>
        <v>21.15027829313544</v>
      </c>
      <c r="AB22" s="10"/>
      <c r="AC22" s="35">
        <f>IF(AND((AB22&gt;0),(AB$5&gt;0)),(AB22/AB$5*100),"")</f>
      </c>
      <c r="AD22" s="10"/>
      <c r="AE22" s="35">
        <f>IF(AND((AD22&gt;0),(AD$5&gt;0)),(AD22/AD$5*100),"")</f>
      </c>
      <c r="AG22" s="11" t="str">
        <f t="shared" si="0"/>
        <v>     External secondary branch</v>
      </c>
      <c r="AH22" s="12">
        <f t="shared" si="9"/>
        <v>7</v>
      </c>
      <c r="AI22" s="13">
        <f t="shared" si="1"/>
        <v>7.3</v>
      </c>
      <c r="AJ22" s="14" t="str">
        <f t="shared" si="2"/>
        <v>–</v>
      </c>
      <c r="AK22" s="15">
        <f t="shared" si="3"/>
        <v>12.1</v>
      </c>
      <c r="AL22" s="16">
        <f t="shared" si="4"/>
        <v>18.481012658227847</v>
      </c>
      <c r="AM22" s="17" t="str">
        <f t="shared" si="10"/>
        <v>–</v>
      </c>
      <c r="AN22" s="18">
        <f t="shared" si="5"/>
        <v>24.74437627811861</v>
      </c>
      <c r="AO22" s="87">
        <f t="shared" si="6"/>
        <v>9.971428571428573</v>
      </c>
      <c r="AP22" s="19">
        <f t="shared" si="11"/>
        <v>20.878077511787048</v>
      </c>
      <c r="AQ22" s="14">
        <f t="shared" si="7"/>
        <v>1.626565180284594</v>
      </c>
      <c r="AR22" s="20">
        <f t="shared" si="12"/>
        <v>2.1564539700849754</v>
      </c>
      <c r="AS22" s="14">
        <f t="shared" si="8"/>
        <v>8.9</v>
      </c>
      <c r="AT22" s="17">
        <f t="shared" si="13"/>
        <v>19.181034482758623</v>
      </c>
    </row>
    <row r="23" spans="1:46" ht="13.5">
      <c r="A23" s="9" t="s">
        <v>41</v>
      </c>
      <c r="B23" s="10"/>
      <c r="C23" s="35">
        <f>IF(AND((B23&gt;0),(B$5&gt;0)),(B23/B$5*100),"")</f>
      </c>
      <c r="D23" s="10">
        <v>11.2</v>
      </c>
      <c r="E23" s="35">
        <f>IF(AND((D23&gt;0),(D$5&gt;0)),(D23/D$5*100),"")</f>
        <v>24.669603524229075</v>
      </c>
      <c r="F23" s="10"/>
      <c r="G23" s="35">
        <f>IF(AND((F23&gt;0),(F$5&gt;0)),(F23/F$5*100),"")</f>
      </c>
      <c r="H23" s="10">
        <v>11.3</v>
      </c>
      <c r="I23" s="35">
        <f>IF(AND((H23&gt;0),(H$5&gt;0)),(H23/H$5*100),"")</f>
        <v>27.5609756097561</v>
      </c>
      <c r="J23" s="10">
        <v>12.4</v>
      </c>
      <c r="K23" s="35">
        <f>IF(AND((J23&gt;0),(J$5&gt;0)),(J23/J$5*100),"")</f>
        <v>25.30612244897959</v>
      </c>
      <c r="L23" s="10">
        <v>13.4</v>
      </c>
      <c r="M23" s="35">
        <f>IF(AND((L23&gt;0),(L$5&gt;0)),(L23/L$5*100),"")</f>
        <v>26.22309197651663</v>
      </c>
      <c r="N23" s="10"/>
      <c r="O23" s="35">
        <f>IF(AND((N23&gt;0),(N$5&gt;0)),(N23/N$5*100),"")</f>
      </c>
      <c r="P23" s="10">
        <v>12.4</v>
      </c>
      <c r="Q23" s="35">
        <f>IF(AND((P23&gt;0),(P$5&gt;0)),(P23/P$5*100),"")</f>
        <v>25.357873210633947</v>
      </c>
      <c r="R23" s="10"/>
      <c r="S23" s="35">
        <f>IF(AND((R23&gt;0),(R$5&gt;0)),(R23/R$5*100),"")</f>
      </c>
      <c r="T23" s="10">
        <v>13.9</v>
      </c>
      <c r="U23" s="35">
        <f>IF(AND((T23&gt;0),(T$5&gt;0)),(T23/T$5*100),"")</f>
        <v>29.511677282377917</v>
      </c>
      <c r="V23" s="10"/>
      <c r="W23" s="35">
        <f>IF(AND((V23&gt;0),(V$5&gt;0)),(V23/V$5*100),"")</f>
      </c>
      <c r="X23" s="10">
        <v>15</v>
      </c>
      <c r="Y23" s="35">
        <f>IF(AND((X23&gt;0),(X$5&gt;0)),(X23/X$5*100),"")</f>
        <v>30</v>
      </c>
      <c r="Z23" s="10">
        <v>14</v>
      </c>
      <c r="AA23" s="35">
        <f>IF(AND((Z23&gt;0),(Z$5&gt;0)),(Z23/Z$5*100),"")</f>
        <v>25.974025974025977</v>
      </c>
      <c r="AB23" s="10"/>
      <c r="AC23" s="35">
        <f>IF(AND((AB23&gt;0),(AB$5&gt;0)),(AB23/AB$5*100),"")</f>
      </c>
      <c r="AD23" s="10"/>
      <c r="AE23" s="35">
        <f>IF(AND((AD23&gt;0),(AD$5&gt;0)),(AD23/AD$5*100),"")</f>
      </c>
      <c r="AG23" s="11" t="str">
        <f t="shared" si="0"/>
        <v>     Internal primary branch</v>
      </c>
      <c r="AH23" s="12">
        <f t="shared" si="9"/>
        <v>8</v>
      </c>
      <c r="AI23" s="13">
        <f t="shared" si="1"/>
        <v>11.2</v>
      </c>
      <c r="AJ23" s="14" t="str">
        <f t="shared" si="2"/>
        <v>–</v>
      </c>
      <c r="AK23" s="15">
        <f t="shared" si="3"/>
        <v>15</v>
      </c>
      <c r="AL23" s="16">
        <f t="shared" si="4"/>
        <v>24.669603524229075</v>
      </c>
      <c r="AM23" s="17" t="str">
        <f t="shared" si="10"/>
        <v>–</v>
      </c>
      <c r="AN23" s="18">
        <f t="shared" si="5"/>
        <v>30</v>
      </c>
      <c r="AO23" s="87">
        <f t="shared" si="6"/>
        <v>12.95</v>
      </c>
      <c r="AP23" s="19">
        <f t="shared" si="11"/>
        <v>26.825421253314904</v>
      </c>
      <c r="AQ23" s="14">
        <f t="shared" si="7"/>
        <v>1.3522468075656362</v>
      </c>
      <c r="AR23" s="20">
        <f t="shared" si="12"/>
        <v>2.0011479762025806</v>
      </c>
      <c r="AS23" s="14" t="str">
        <f t="shared" si="8"/>
        <v>?</v>
      </c>
      <c r="AT23" s="17" t="str">
        <f t="shared" si="13"/>
        <v>?</v>
      </c>
    </row>
    <row r="24" spans="1:46" ht="13.5">
      <c r="A24" s="9" t="s">
        <v>42</v>
      </c>
      <c r="B24" s="10"/>
      <c r="C24" s="35">
        <f>IF(AND((B24&gt;0),(B$5&gt;0)),(B24/B$5*100),"")</f>
      </c>
      <c r="D24" s="10">
        <v>9.7</v>
      </c>
      <c r="E24" s="35">
        <f>IF(AND((D24&gt;0),(D$5&gt;0)),(D24/D$5*100),"")</f>
        <v>21.365638766519822</v>
      </c>
      <c r="F24" s="10"/>
      <c r="G24" s="35">
        <f>IF(AND((F24&gt;0),(F$5&gt;0)),(F24/F$5*100),"")</f>
      </c>
      <c r="H24" s="10">
        <v>9.1</v>
      </c>
      <c r="I24" s="35">
        <f>IF(AND((H24&gt;0),(H$5&gt;0)),(H24/H$5*100),"")</f>
        <v>22.195121951219512</v>
      </c>
      <c r="J24" s="10">
        <v>10.4</v>
      </c>
      <c r="K24" s="35">
        <f>IF(AND((J24&gt;0),(J$5&gt;0)),(J24/J$5*100),"")</f>
        <v>21.22448979591837</v>
      </c>
      <c r="L24" s="10">
        <v>11.2</v>
      </c>
      <c r="M24" s="35">
        <f>IF(AND((L24&gt;0),(L$5&gt;0)),(L24/L$5*100),"")</f>
        <v>21.91780821917808</v>
      </c>
      <c r="N24" s="10"/>
      <c r="O24" s="35">
        <f>IF(AND((N24&gt;0),(N$5&gt;0)),(N24/N$5*100),"")</f>
      </c>
      <c r="P24" s="10">
        <v>11.2</v>
      </c>
      <c r="Q24" s="35">
        <f>IF(AND((P24&gt;0),(P$5&gt;0)),(P24/P$5*100),"")</f>
        <v>22.903885480572598</v>
      </c>
      <c r="R24" s="10"/>
      <c r="S24" s="35">
        <f>IF(AND((R24&gt;0),(R$5&gt;0)),(R24/R$5*100),"")</f>
      </c>
      <c r="T24" s="10">
        <v>12.4</v>
      </c>
      <c r="U24" s="35">
        <f>IF(AND((T24&gt;0),(T$5&gt;0)),(T24/T$5*100),"")</f>
        <v>26.326963906581742</v>
      </c>
      <c r="V24" s="10"/>
      <c r="W24" s="35">
        <f>IF(AND((V24&gt;0),(V$5&gt;0)),(V24/V$5*100),"")</f>
      </c>
      <c r="X24" s="10">
        <v>12.8</v>
      </c>
      <c r="Y24" s="35">
        <f>IF(AND((X24&gt;0),(X$5&gt;0)),(X24/X$5*100),"")</f>
        <v>25.6</v>
      </c>
      <c r="Z24" s="10">
        <v>12.5</v>
      </c>
      <c r="AA24" s="35">
        <f>IF(AND((Z24&gt;0),(Z$5&gt;0)),(Z24/Z$5*100),"")</f>
        <v>23.19109461966605</v>
      </c>
      <c r="AB24" s="10"/>
      <c r="AC24" s="35">
        <f>IF(AND((AB24&gt;0),(AB$5&gt;0)),(AB24/AB$5*100),"")</f>
      </c>
      <c r="AD24" s="10"/>
      <c r="AE24" s="35">
        <f>IF(AND((AD24&gt;0),(AD$5&gt;0)),(AD24/AD$5*100),"")</f>
      </c>
      <c r="AG24" s="11" t="str">
        <f t="shared" si="0"/>
        <v>     Internal secondary branch</v>
      </c>
      <c r="AH24" s="12">
        <f t="shared" si="9"/>
        <v>8</v>
      </c>
      <c r="AI24" s="13">
        <f t="shared" si="1"/>
        <v>9.1</v>
      </c>
      <c r="AJ24" s="14" t="str">
        <f t="shared" si="2"/>
        <v>–</v>
      </c>
      <c r="AK24" s="15">
        <f t="shared" si="3"/>
        <v>12.8</v>
      </c>
      <c r="AL24" s="16">
        <f t="shared" si="4"/>
        <v>21.22448979591837</v>
      </c>
      <c r="AM24" s="17" t="str">
        <f t="shared" si="10"/>
        <v>–</v>
      </c>
      <c r="AN24" s="18">
        <f t="shared" si="5"/>
        <v>26.326963906581742</v>
      </c>
      <c r="AO24" s="87">
        <f t="shared" si="6"/>
        <v>11.1625</v>
      </c>
      <c r="AP24" s="19">
        <f t="shared" si="11"/>
        <v>23.09062534245702</v>
      </c>
      <c r="AQ24" s="14">
        <f t="shared" si="7"/>
        <v>1.3616560295673579</v>
      </c>
      <c r="AR24" s="20">
        <f t="shared" si="12"/>
        <v>1.9068029045960775</v>
      </c>
      <c r="AS24" s="14" t="str">
        <f t="shared" si="8"/>
        <v>?</v>
      </c>
      <c r="AT24" s="17" t="str">
        <f t="shared" si="13"/>
        <v>?</v>
      </c>
    </row>
    <row r="25" spans="1:46" ht="13.5">
      <c r="A25" s="61" t="s">
        <v>44</v>
      </c>
      <c r="B25" s="64"/>
      <c r="C25" s="64"/>
      <c r="D25" s="64"/>
      <c r="E25" s="64"/>
      <c r="F25" s="64"/>
      <c r="G25" s="64"/>
      <c r="H25" s="64"/>
      <c r="I25" s="64"/>
      <c r="J25" s="64"/>
      <c r="K25" s="64"/>
      <c r="L25" s="64"/>
      <c r="M25" s="64"/>
      <c r="N25" s="64"/>
      <c r="O25" s="64"/>
      <c r="P25" s="64"/>
      <c r="Q25" s="64"/>
      <c r="R25" s="64"/>
      <c r="S25" s="64"/>
      <c r="T25" s="64"/>
      <c r="U25" s="64"/>
      <c r="V25" s="64"/>
      <c r="W25" s="64"/>
      <c r="X25" s="63"/>
      <c r="Y25" s="64"/>
      <c r="Z25" s="64"/>
      <c r="AA25" s="64"/>
      <c r="AB25" s="64"/>
      <c r="AC25" s="64"/>
      <c r="AD25" s="64"/>
      <c r="AE25" s="141"/>
      <c r="AG25" s="11" t="str">
        <f t="shared" si="0"/>
        <v>Claw 3 lengths</v>
      </c>
      <c r="AH25" s="12"/>
      <c r="AI25" s="13"/>
      <c r="AJ25" s="14"/>
      <c r="AK25" s="15"/>
      <c r="AL25" s="16"/>
      <c r="AM25" s="17"/>
      <c r="AN25" s="18"/>
      <c r="AO25" s="87"/>
      <c r="AP25" s="19"/>
      <c r="AQ25" s="14"/>
      <c r="AR25" s="20"/>
      <c r="AS25" s="14"/>
      <c r="AT25" s="17"/>
    </row>
    <row r="26" spans="1:46" ht="13.5">
      <c r="A26" s="9" t="s">
        <v>39</v>
      </c>
      <c r="B26" s="10">
        <v>13.5</v>
      </c>
      <c r="C26" s="35">
        <f>IF(AND((B26&gt;0),(B$5&gt;0)),(B26/B$5*100),"")</f>
        <v>29.094827586206897</v>
      </c>
      <c r="D26" s="10">
        <v>11.1</v>
      </c>
      <c r="E26" s="35">
        <f>IF(AND((D26&gt;0),(D$5&gt;0)),(D26/D$5*100),"")</f>
        <v>24.44933920704846</v>
      </c>
      <c r="F26" s="10"/>
      <c r="G26" s="35">
        <f>IF(AND((F26&gt;0),(F$5&gt;0)),(F26/F$5*100),"")</f>
      </c>
      <c r="H26" s="10"/>
      <c r="I26" s="35">
        <f>IF(AND((H26&gt;0),(H$5&gt;0)),(H26/H$5*100),"")</f>
      </c>
      <c r="J26" s="10"/>
      <c r="K26" s="35">
        <f>IF(AND((J26&gt;0),(J$5&gt;0)),(J26/J$5*100),"")</f>
      </c>
      <c r="L26" s="10"/>
      <c r="M26" s="35">
        <f>IF(AND((L26&gt;0),(L$5&gt;0)),(L26/L$5*100),"")</f>
      </c>
      <c r="N26" s="10"/>
      <c r="O26" s="35">
        <f>IF(AND((N26&gt;0),(N$5&gt;0)),(N26/N$5*100),"")</f>
      </c>
      <c r="P26" s="10">
        <v>13.6</v>
      </c>
      <c r="Q26" s="35">
        <f>IF(AND((P26&gt;0),(P$5&gt;0)),(P26/P$5*100),"")</f>
        <v>27.811860940695297</v>
      </c>
      <c r="R26" s="10">
        <v>10.5</v>
      </c>
      <c r="S26" s="35">
        <f>IF(AND((R26&gt;0),(R$5&gt;0)),(R26/R$5*100),"")</f>
        <v>26.582278481012654</v>
      </c>
      <c r="T26" s="10"/>
      <c r="U26" s="35">
        <f>IF(AND((T26&gt;0),(T$5&gt;0)),(T26/T$5*100),"")</f>
      </c>
      <c r="V26" s="10">
        <v>14.3</v>
      </c>
      <c r="W26" s="35">
        <f>IF(AND((V26&gt;0),(V$5&gt;0)),(V26/V$5*100),"")</f>
        <v>28.205128205128204</v>
      </c>
      <c r="X26" s="10">
        <v>14</v>
      </c>
      <c r="Y26" s="35">
        <f>IF(AND((X26&gt;0),(X$5&gt;0)),(X26/X$5*100),"")</f>
        <v>28.000000000000004</v>
      </c>
      <c r="Z26" s="10">
        <v>16</v>
      </c>
      <c r="AA26" s="35">
        <f>IF(AND((Z26&gt;0),(Z$5&gt;0)),(Z26/Z$5*100),"")</f>
        <v>29.684601113172544</v>
      </c>
      <c r="AB26" s="10">
        <v>13.6</v>
      </c>
      <c r="AC26" s="35">
        <f>IF(AND((AB26&gt;0),(AB$5&gt;0)),(AB26/AB$5*100),"")</f>
        <v>26.719056974459725</v>
      </c>
      <c r="AD26" s="10"/>
      <c r="AE26" s="35">
        <f>IF(AND((AD26&gt;0),(AD$5&gt;0)),(AD26/AD$5*100),"")</f>
      </c>
      <c r="AG26" s="11" t="str">
        <f t="shared" si="0"/>
        <v>     External primary branch</v>
      </c>
      <c r="AH26" s="12">
        <f t="shared" si="9"/>
        <v>8</v>
      </c>
      <c r="AI26" s="13">
        <f t="shared" si="1"/>
        <v>10.5</v>
      </c>
      <c r="AJ26" s="14" t="str">
        <f t="shared" si="2"/>
        <v>–</v>
      </c>
      <c r="AK26" s="15">
        <f t="shared" si="3"/>
        <v>16</v>
      </c>
      <c r="AL26" s="16">
        <f t="shared" si="4"/>
        <v>24.44933920704846</v>
      </c>
      <c r="AM26" s="17" t="str">
        <f t="shared" si="10"/>
        <v>–</v>
      </c>
      <c r="AN26" s="18">
        <f t="shared" si="5"/>
        <v>29.684601113172544</v>
      </c>
      <c r="AO26" s="87">
        <f t="shared" si="6"/>
        <v>13.325</v>
      </c>
      <c r="AP26" s="19">
        <f t="shared" si="11"/>
        <v>27.568386563465474</v>
      </c>
      <c r="AQ26" s="14">
        <f t="shared" si="7"/>
        <v>1.7596671763230014</v>
      </c>
      <c r="AR26" s="20">
        <f t="shared" si="12"/>
        <v>1.642368602185062</v>
      </c>
      <c r="AS26" s="14">
        <f t="shared" si="8"/>
        <v>13.5</v>
      </c>
      <c r="AT26" s="17">
        <f t="shared" si="13"/>
        <v>29.094827586206897</v>
      </c>
    </row>
    <row r="27" spans="1:46" ht="13.5">
      <c r="A27" s="9" t="s">
        <v>40</v>
      </c>
      <c r="B27" s="10">
        <v>8.6</v>
      </c>
      <c r="C27" s="35">
        <f>IF(AND((B27&gt;0),(B$5&gt;0)),(B27/B$5*100),"")</f>
        <v>18.53448275862069</v>
      </c>
      <c r="D27" s="10">
        <v>8.9</v>
      </c>
      <c r="E27" s="35">
        <f>IF(AND((D27&gt;0),(D$5&gt;0)),(D27/D$5*100),"")</f>
        <v>19.603524229074893</v>
      </c>
      <c r="F27" s="10"/>
      <c r="G27" s="35">
        <f>IF(AND((F27&gt;0),(F$5&gt;0)),(F27/F$5*100),"")</f>
      </c>
      <c r="H27" s="10"/>
      <c r="I27" s="35">
        <f>IF(AND((H27&gt;0),(H$5&gt;0)),(H27/H$5*100),"")</f>
      </c>
      <c r="J27" s="10"/>
      <c r="K27" s="35">
        <f>IF(AND((J27&gt;0),(J$5&gt;0)),(J27/J$5*100),"")</f>
      </c>
      <c r="L27" s="10"/>
      <c r="M27" s="35">
        <f>IF(AND((L27&gt;0),(L$5&gt;0)),(L27/L$5*100),"")</f>
      </c>
      <c r="N27" s="10"/>
      <c r="O27" s="35">
        <f>IF(AND((N27&gt;0),(N$5&gt;0)),(N27/N$5*100),"")</f>
      </c>
      <c r="P27" s="10">
        <v>10.4</v>
      </c>
      <c r="Q27" s="35">
        <f>IF(AND((P27&gt;0),(P$5&gt;0)),(P27/P$5*100),"")</f>
        <v>21.267893660531698</v>
      </c>
      <c r="R27" s="10">
        <v>9</v>
      </c>
      <c r="S27" s="35">
        <f>IF(AND((R27&gt;0),(R$5&gt;0)),(R27/R$5*100),"")</f>
        <v>22.78481012658228</v>
      </c>
      <c r="T27" s="10"/>
      <c r="U27" s="35">
        <f>IF(AND((T27&gt;0),(T$5&gt;0)),(T27/T$5*100),"")</f>
      </c>
      <c r="V27" s="10">
        <v>9.2</v>
      </c>
      <c r="W27" s="35">
        <f>IF(AND((V27&gt;0),(V$5&gt;0)),(V27/V$5*100),"")</f>
        <v>18.145956607495066</v>
      </c>
      <c r="X27" s="10">
        <v>10.6</v>
      </c>
      <c r="Y27" s="35">
        <f>IF(AND((X27&gt;0),(X$5&gt;0)),(X27/X$5*100),"")</f>
        <v>21.2</v>
      </c>
      <c r="Z27" s="10">
        <v>11.2</v>
      </c>
      <c r="AA27" s="35">
        <f>IF(AND((Z27&gt;0),(Z$5&gt;0)),(Z27/Z$5*100),"")</f>
        <v>20.77922077922078</v>
      </c>
      <c r="AB27" s="10">
        <v>11.8</v>
      </c>
      <c r="AC27" s="35">
        <f>IF(AND((AB27&gt;0),(AB$5&gt;0)),(AB27/AB$5*100),"")</f>
        <v>23.182711198428294</v>
      </c>
      <c r="AD27" s="10"/>
      <c r="AE27" s="35">
        <f>IF(AND((AD27&gt;0),(AD$5&gt;0)),(AD27/AD$5*100),"")</f>
      </c>
      <c r="AG27" s="11" t="str">
        <f t="shared" si="0"/>
        <v>     External secondary branch</v>
      </c>
      <c r="AH27" s="12">
        <f t="shared" si="9"/>
        <v>8</v>
      </c>
      <c r="AI27" s="13">
        <f t="shared" si="1"/>
        <v>8.6</v>
      </c>
      <c r="AJ27" s="14" t="str">
        <f t="shared" si="2"/>
        <v>–</v>
      </c>
      <c r="AK27" s="15">
        <f t="shared" si="3"/>
        <v>11.8</v>
      </c>
      <c r="AL27" s="16">
        <f t="shared" si="4"/>
        <v>18.145956607495066</v>
      </c>
      <c r="AM27" s="17" t="str">
        <f t="shared" si="10"/>
        <v>–</v>
      </c>
      <c r="AN27" s="18">
        <f t="shared" si="5"/>
        <v>23.182711198428294</v>
      </c>
      <c r="AO27" s="87">
        <f t="shared" si="6"/>
        <v>9.962499999999999</v>
      </c>
      <c r="AP27" s="19">
        <f t="shared" si="11"/>
        <v>20.68732491999421</v>
      </c>
      <c r="AQ27" s="14">
        <f t="shared" si="7"/>
        <v>1.1951539052117455</v>
      </c>
      <c r="AR27" s="20">
        <f t="shared" si="12"/>
        <v>1.832353823004103</v>
      </c>
      <c r="AS27" s="14">
        <f t="shared" si="8"/>
        <v>8.6</v>
      </c>
      <c r="AT27" s="17">
        <f t="shared" si="13"/>
        <v>18.53448275862069</v>
      </c>
    </row>
    <row r="28" spans="1:46" ht="13.5">
      <c r="A28" s="9" t="s">
        <v>41</v>
      </c>
      <c r="B28" s="10">
        <v>13</v>
      </c>
      <c r="C28" s="35">
        <f>IF(AND((B28&gt;0),(B$5&gt;0)),(B28/B$5*100),"")</f>
        <v>28.01724137931035</v>
      </c>
      <c r="D28" s="10"/>
      <c r="E28" s="35">
        <f>IF(AND((D28&gt;0),(D$5&gt;0)),(D28/D$5*100),"")</f>
      </c>
      <c r="F28" s="10"/>
      <c r="G28" s="35">
        <f>IF(AND((F28&gt;0),(F$5&gt;0)),(F28/F$5*100),"")</f>
      </c>
      <c r="H28" s="10">
        <v>10.9</v>
      </c>
      <c r="I28" s="35">
        <f>IF(AND((H28&gt;0),(H$5&gt;0)),(H28/H$5*100),"")</f>
        <v>26.585365853658537</v>
      </c>
      <c r="J28" s="10"/>
      <c r="K28" s="35">
        <f>IF(AND((J28&gt;0),(J$5&gt;0)),(J28/J$5*100),"")</f>
      </c>
      <c r="L28" s="10"/>
      <c r="M28" s="35">
        <f>IF(AND((L28&gt;0),(L$5&gt;0)),(L28/L$5*100),"")</f>
      </c>
      <c r="N28" s="10"/>
      <c r="O28" s="35">
        <f>IF(AND((N28&gt;0),(N$5&gt;0)),(N28/N$5*100),"")</f>
      </c>
      <c r="P28" s="10">
        <v>11.8</v>
      </c>
      <c r="Q28" s="35">
        <f>IF(AND((P28&gt;0),(P$5&gt;0)),(P28/P$5*100),"")</f>
        <v>24.130879345603272</v>
      </c>
      <c r="R28" s="10">
        <v>9.7</v>
      </c>
      <c r="S28" s="35">
        <f>IF(AND((R28&gt;0),(R$5&gt;0)),(R28/R$5*100),"")</f>
        <v>24.55696202531645</v>
      </c>
      <c r="T28" s="10">
        <v>14.1</v>
      </c>
      <c r="U28" s="35">
        <f>IF(AND((T28&gt;0),(T$5&gt;0)),(T28/T$5*100),"")</f>
        <v>29.936305732484076</v>
      </c>
      <c r="V28" s="10"/>
      <c r="W28" s="35">
        <f>IF(AND((V28&gt;0),(V$5&gt;0)),(V28/V$5*100),"")</f>
      </c>
      <c r="X28" s="10">
        <v>13.2</v>
      </c>
      <c r="Y28" s="35">
        <f>IF(AND((X28&gt;0),(X$5&gt;0)),(X28/X$5*100),"")</f>
        <v>26.400000000000002</v>
      </c>
      <c r="Z28" s="10">
        <v>13.9</v>
      </c>
      <c r="AA28" s="35">
        <f>IF(AND((Z28&gt;0),(Z$5&gt;0)),(Z28/Z$5*100),"")</f>
        <v>25.788497217068645</v>
      </c>
      <c r="AB28" s="10"/>
      <c r="AC28" s="35">
        <f>IF(AND((AB28&gt;0),(AB$5&gt;0)),(AB28/AB$5*100),"")</f>
      </c>
      <c r="AD28" s="10">
        <v>14.5</v>
      </c>
      <c r="AE28" s="35">
        <f>IF(AND((AD28&gt;0),(AD$5&gt;0)),(AD28/AD$5*100),"")</f>
        <v>30.2713987473904</v>
      </c>
      <c r="AG28" s="11" t="str">
        <f t="shared" si="0"/>
        <v>     Internal primary branch</v>
      </c>
      <c r="AH28" s="12">
        <f t="shared" si="9"/>
        <v>8</v>
      </c>
      <c r="AI28" s="13">
        <f t="shared" si="1"/>
        <v>9.7</v>
      </c>
      <c r="AJ28" s="14" t="str">
        <f t="shared" si="2"/>
        <v>–</v>
      </c>
      <c r="AK28" s="15">
        <f t="shared" si="3"/>
        <v>14.5</v>
      </c>
      <c r="AL28" s="16">
        <f t="shared" si="4"/>
        <v>24.130879345603272</v>
      </c>
      <c r="AM28" s="17" t="str">
        <f t="shared" si="10"/>
        <v>–</v>
      </c>
      <c r="AN28" s="18">
        <f t="shared" si="5"/>
        <v>30.2713987473904</v>
      </c>
      <c r="AO28" s="87">
        <f t="shared" si="6"/>
        <v>12.637500000000001</v>
      </c>
      <c r="AP28" s="19">
        <f t="shared" si="11"/>
        <v>26.96083128760397</v>
      </c>
      <c r="AQ28" s="14">
        <f t="shared" si="7"/>
        <v>1.6902556864907397</v>
      </c>
      <c r="AR28" s="20">
        <f t="shared" si="12"/>
        <v>2.284931883391571</v>
      </c>
      <c r="AS28" s="14">
        <f t="shared" si="8"/>
        <v>13</v>
      </c>
      <c r="AT28" s="17">
        <f t="shared" si="13"/>
        <v>28.01724137931035</v>
      </c>
    </row>
    <row r="29" spans="1:46" ht="13.5">
      <c r="A29" s="9" t="s">
        <v>42</v>
      </c>
      <c r="B29" s="10"/>
      <c r="C29" s="35">
        <f>IF(AND((B29&gt;0),(B$5&gt;0)),(B29/B$5*100),"")</f>
      </c>
      <c r="D29" s="10"/>
      <c r="E29" s="35">
        <f>IF(AND((D29&gt;0),(D$5&gt;0)),(D29/D$5*100),"")</f>
      </c>
      <c r="F29" s="10"/>
      <c r="G29" s="35">
        <f>IF(AND((F29&gt;0),(F$5&gt;0)),(F29/F$5*100),"")</f>
      </c>
      <c r="H29" s="10">
        <v>8.9</v>
      </c>
      <c r="I29" s="35">
        <f>IF(AND((H29&gt;0),(H$5&gt;0)),(H29/H$5*100),"")</f>
        <v>21.70731707317073</v>
      </c>
      <c r="J29" s="10"/>
      <c r="K29" s="35">
        <f>IF(AND((J29&gt;0),(J$5&gt;0)),(J29/J$5*100),"")</f>
      </c>
      <c r="L29" s="10"/>
      <c r="M29" s="35">
        <f>IF(AND((L29&gt;0),(L$5&gt;0)),(L29/L$5*100),"")</f>
      </c>
      <c r="N29" s="10"/>
      <c r="O29" s="35">
        <f>IF(AND((N29&gt;0),(N$5&gt;0)),(N29/N$5*100),"")</f>
      </c>
      <c r="P29" s="10">
        <v>10.6</v>
      </c>
      <c r="Q29" s="35">
        <f>IF(AND((P29&gt;0),(P$5&gt;0)),(P29/P$5*100),"")</f>
        <v>21.676891615541923</v>
      </c>
      <c r="R29" s="10">
        <v>8.7</v>
      </c>
      <c r="S29" s="35">
        <f>IF(AND((R29&gt;0),(R$5&gt;0)),(R29/R$5*100),"")</f>
        <v>22.0253164556962</v>
      </c>
      <c r="T29" s="10">
        <v>11.6</v>
      </c>
      <c r="U29" s="35">
        <f>IF(AND((T29&gt;0),(T$5&gt;0)),(T29/T$5*100),"")</f>
        <v>24.62845010615711</v>
      </c>
      <c r="V29" s="10"/>
      <c r="W29" s="35">
        <f>IF(AND((V29&gt;0),(V$5&gt;0)),(V29/V$5*100),"")</f>
      </c>
      <c r="X29" s="10">
        <v>10.3</v>
      </c>
      <c r="Y29" s="35">
        <f>IF(AND((X29&gt;0),(X$5&gt;0)),(X29/X$5*100),"")</f>
        <v>20.6</v>
      </c>
      <c r="Z29" s="10">
        <v>11.2</v>
      </c>
      <c r="AA29" s="35">
        <f>IF(AND((Z29&gt;0),(Z$5&gt;0)),(Z29/Z$5*100),"")</f>
        <v>20.77922077922078</v>
      </c>
      <c r="AB29" s="10"/>
      <c r="AC29" s="35">
        <f>IF(AND((AB29&gt;0),(AB$5&gt;0)),(AB29/AB$5*100),"")</f>
      </c>
      <c r="AD29" s="10">
        <v>11.6</v>
      </c>
      <c r="AE29" s="35">
        <f>IF(AND((AD29&gt;0),(AD$5&gt;0)),(AD29/AD$5*100),"")</f>
        <v>24.21711899791232</v>
      </c>
      <c r="AG29" s="11" t="str">
        <f t="shared" si="0"/>
        <v>     Internal secondary branch</v>
      </c>
      <c r="AH29" s="12">
        <f t="shared" si="9"/>
        <v>7</v>
      </c>
      <c r="AI29" s="13">
        <f t="shared" si="1"/>
        <v>8.7</v>
      </c>
      <c r="AJ29" s="14" t="str">
        <f t="shared" si="2"/>
        <v>–</v>
      </c>
      <c r="AK29" s="15">
        <f t="shared" si="3"/>
        <v>11.6</v>
      </c>
      <c r="AL29" s="16">
        <f t="shared" si="4"/>
        <v>20.6</v>
      </c>
      <c r="AM29" s="17" t="str">
        <f t="shared" si="10"/>
        <v>–</v>
      </c>
      <c r="AN29" s="18">
        <f t="shared" si="5"/>
        <v>24.62845010615711</v>
      </c>
      <c r="AO29" s="87">
        <f t="shared" si="6"/>
        <v>10.414285714285713</v>
      </c>
      <c r="AP29" s="19">
        <f t="shared" si="11"/>
        <v>22.233473575385577</v>
      </c>
      <c r="AQ29" s="14">
        <f t="shared" si="7"/>
        <v>1.2047524938461873</v>
      </c>
      <c r="AR29" s="20">
        <f t="shared" si="12"/>
        <v>1.5855494521468363</v>
      </c>
      <c r="AS29" s="14" t="str">
        <f t="shared" si="8"/>
        <v>?</v>
      </c>
      <c r="AT29" s="17" t="str">
        <f t="shared" si="13"/>
        <v>?</v>
      </c>
    </row>
    <row r="30" spans="1:46" ht="13.5">
      <c r="A30" s="61" t="s">
        <v>45</v>
      </c>
      <c r="B30" s="64"/>
      <c r="C30" s="64"/>
      <c r="D30" s="64"/>
      <c r="E30" s="64"/>
      <c r="F30" s="64"/>
      <c r="G30" s="64"/>
      <c r="H30" s="64"/>
      <c r="I30" s="64"/>
      <c r="J30" s="64"/>
      <c r="K30" s="64"/>
      <c r="L30" s="64"/>
      <c r="M30" s="64"/>
      <c r="N30" s="64"/>
      <c r="O30" s="64"/>
      <c r="P30" s="64"/>
      <c r="Q30" s="64"/>
      <c r="R30" s="64"/>
      <c r="S30" s="64"/>
      <c r="T30" s="64"/>
      <c r="U30" s="64"/>
      <c r="V30" s="64"/>
      <c r="W30" s="64"/>
      <c r="X30" s="63"/>
      <c r="Y30" s="64"/>
      <c r="Z30" s="64"/>
      <c r="AA30" s="64"/>
      <c r="AB30" s="64"/>
      <c r="AC30" s="64"/>
      <c r="AD30" s="64"/>
      <c r="AE30" s="141"/>
      <c r="AG30" s="11" t="str">
        <f>A30</f>
        <v>Claw 4 lengths</v>
      </c>
      <c r="AH30" s="12"/>
      <c r="AI30" s="13"/>
      <c r="AJ30" s="14"/>
      <c r="AK30" s="15"/>
      <c r="AL30" s="16"/>
      <c r="AM30" s="17"/>
      <c r="AN30" s="18"/>
      <c r="AO30" s="87"/>
      <c r="AP30" s="19"/>
      <c r="AQ30" s="14"/>
      <c r="AR30" s="20"/>
      <c r="AS30" s="14"/>
      <c r="AT30" s="17"/>
    </row>
    <row r="31" spans="1:46" ht="13.5">
      <c r="A31" s="9" t="s">
        <v>46</v>
      </c>
      <c r="B31" s="10">
        <v>14.6</v>
      </c>
      <c r="C31" s="35">
        <f>IF(AND((B31&gt;0),(B$5&gt;0)),(B31/B$5*100),"")</f>
        <v>31.46551724137931</v>
      </c>
      <c r="D31" s="10"/>
      <c r="E31" s="35">
        <f>IF(AND((D31&gt;0),(D$5&gt;0)),(D31/D$5*100),"")</f>
      </c>
      <c r="F31" s="10">
        <v>13.3</v>
      </c>
      <c r="G31" s="35">
        <f>IF(AND((F31&gt;0),(F$5&gt;0)),(F31/F$5*100),"")</f>
        <v>26.078431372549023</v>
      </c>
      <c r="H31" s="10"/>
      <c r="I31" s="35">
        <f>IF(AND((H31&gt;0),(H$5&gt;0)),(H31/H$5*100),"")</f>
      </c>
      <c r="J31" s="10"/>
      <c r="K31" s="35">
        <f>IF(AND((J31&gt;0),(J$5&gt;0)),(J31/J$5*100),"")</f>
      </c>
      <c r="L31" s="10">
        <v>13.9</v>
      </c>
      <c r="M31" s="35">
        <f>IF(AND((L31&gt;0),(L$5&gt;0)),(L31/L$5*100),"")</f>
        <v>27.20156555772994</v>
      </c>
      <c r="N31" s="10">
        <v>14.4</v>
      </c>
      <c r="O31" s="35">
        <f>IF(AND((N31&gt;0),(N$5&gt;0)),(N31/N$5*100),"")</f>
        <v>25.760286225402506</v>
      </c>
      <c r="P31" s="10">
        <v>13.5</v>
      </c>
      <c r="Q31" s="35">
        <f>IF(AND((P31&gt;0),(P$5&gt;0)),(P31/P$5*100),"")</f>
        <v>27.607361963190186</v>
      </c>
      <c r="R31" s="10">
        <v>11.1</v>
      </c>
      <c r="S31" s="35">
        <f>IF(AND((R31&gt;0),(R$5&gt;0)),(R31/R$5*100),"")</f>
        <v>28.10126582278481</v>
      </c>
      <c r="T31" s="10">
        <v>15</v>
      </c>
      <c r="U31" s="35">
        <f>IF(AND((T31&gt;0),(T$5&gt;0)),(T31/T$5*100),"")</f>
        <v>31.84713375796178</v>
      </c>
      <c r="V31" s="10"/>
      <c r="W31" s="35">
        <f>IF(AND((V31&gt;0),(V$5&gt;0)),(V31/V$5*100),"")</f>
      </c>
      <c r="X31" s="10">
        <v>15.6</v>
      </c>
      <c r="Y31" s="35">
        <f>IF(AND((X31&gt;0),(X$5&gt;0)),(X31/X$5*100),"")</f>
        <v>31.2</v>
      </c>
      <c r="Z31" s="10">
        <v>15.1</v>
      </c>
      <c r="AA31" s="35">
        <f>IF(AND((Z31&gt;0),(Z$5&gt;0)),(Z31/Z$5*100),"")</f>
        <v>28.014842300556587</v>
      </c>
      <c r="AB31" s="10"/>
      <c r="AC31" s="35">
        <f>IF(AND((AB31&gt;0),(AB$5&gt;0)),(AB31/AB$5*100),"")</f>
      </c>
      <c r="AD31" s="10">
        <v>16</v>
      </c>
      <c r="AE31" s="35">
        <f>IF(AND((AD31&gt;0),(AD$5&gt;0)),(AD31/AD$5*100),"")</f>
        <v>33.40292275574113</v>
      </c>
      <c r="AG31" s="11" t="str">
        <f t="shared" si="0"/>
        <v>     Anterior primary branch</v>
      </c>
      <c r="AH31" s="12">
        <f t="shared" si="9"/>
        <v>10</v>
      </c>
      <c r="AI31" s="13">
        <f t="shared" si="1"/>
        <v>11.1</v>
      </c>
      <c r="AJ31" s="14" t="str">
        <f t="shared" si="2"/>
        <v>–</v>
      </c>
      <c r="AK31" s="15">
        <f t="shared" si="3"/>
        <v>16</v>
      </c>
      <c r="AL31" s="16">
        <f t="shared" si="4"/>
        <v>25.760286225402506</v>
      </c>
      <c r="AM31" s="17" t="str">
        <f t="shared" si="10"/>
        <v>–</v>
      </c>
      <c r="AN31" s="18">
        <f t="shared" si="5"/>
        <v>33.40292275574113</v>
      </c>
      <c r="AO31" s="87">
        <f t="shared" si="6"/>
        <v>14.249999999999996</v>
      </c>
      <c r="AP31" s="19">
        <f t="shared" si="11"/>
        <v>29.06793269972953</v>
      </c>
      <c r="AQ31" s="14">
        <f t="shared" si="7"/>
        <v>1.407322122172323</v>
      </c>
      <c r="AR31" s="20">
        <f t="shared" si="12"/>
        <v>2.6739047752587535</v>
      </c>
      <c r="AS31" s="14">
        <f t="shared" si="8"/>
        <v>14.6</v>
      </c>
      <c r="AT31" s="17">
        <f t="shared" si="13"/>
        <v>31.46551724137931</v>
      </c>
    </row>
    <row r="32" spans="1:46" ht="13.5">
      <c r="A32" s="9" t="s">
        <v>47</v>
      </c>
      <c r="B32" s="10">
        <v>10.3</v>
      </c>
      <c r="C32" s="35">
        <f>IF(AND((B32&gt;0),(B$5&gt;0)),(B32/B$5*100),"")</f>
        <v>22.198275862068968</v>
      </c>
      <c r="D32" s="10"/>
      <c r="E32" s="35">
        <f>IF(AND((D32&gt;0),(D$5&gt;0)),(D32/D$5*100),"")</f>
      </c>
      <c r="F32" s="10">
        <v>10</v>
      </c>
      <c r="G32" s="35">
        <f>IF(AND((F32&gt;0),(F$5&gt;0)),(F32/F$5*100),"")</f>
        <v>19.607843137254903</v>
      </c>
      <c r="H32" s="10"/>
      <c r="I32" s="35">
        <f>IF(AND((H32&gt;0),(H$5&gt;0)),(H32/H$5*100),"")</f>
      </c>
      <c r="J32" s="10"/>
      <c r="K32" s="35">
        <f>IF(AND((J32&gt;0),(J$5&gt;0)),(J32/J$5*100),"")</f>
      </c>
      <c r="L32" s="10">
        <v>11.6</v>
      </c>
      <c r="M32" s="35">
        <f>IF(AND((L32&gt;0),(L$5&gt;0)),(L32/L$5*100),"")</f>
        <v>22.700587084148726</v>
      </c>
      <c r="N32" s="10">
        <v>11.2</v>
      </c>
      <c r="O32" s="35">
        <f>IF(AND((N32&gt;0),(N$5&gt;0)),(N32/N$5*100),"")</f>
        <v>20.035778175313055</v>
      </c>
      <c r="P32" s="10">
        <v>10.9</v>
      </c>
      <c r="Q32" s="35">
        <f>IF(AND((P32&gt;0),(P$5&gt;0)),(P32/P$5*100),"")</f>
        <v>22.290388548057262</v>
      </c>
      <c r="R32" s="10">
        <v>7.6</v>
      </c>
      <c r="S32" s="35">
        <f>IF(AND((R32&gt;0),(R$5&gt;0)),(R32/R$5*100),"")</f>
        <v>19.240506329113924</v>
      </c>
      <c r="T32" s="10">
        <v>11.3</v>
      </c>
      <c r="U32" s="35">
        <f>IF(AND((T32&gt;0),(T$5&gt;0)),(T32/T$5*100),"")</f>
        <v>23.991507430997878</v>
      </c>
      <c r="V32" s="10"/>
      <c r="W32" s="35">
        <f>IF(AND((V32&gt;0),(V$5&gt;0)),(V32/V$5*100),"")</f>
      </c>
      <c r="X32" s="10">
        <v>11.9</v>
      </c>
      <c r="Y32" s="35">
        <f>IF(AND((X32&gt;0),(X$5&gt;0)),(X32/X$5*100),"")</f>
        <v>23.8</v>
      </c>
      <c r="Z32" s="10">
        <v>11.8</v>
      </c>
      <c r="AA32" s="35">
        <f>IF(AND((Z32&gt;0),(Z$5&gt;0)),(Z32/Z$5*100),"")</f>
        <v>21.89239332096475</v>
      </c>
      <c r="AB32" s="10"/>
      <c r="AC32" s="35">
        <f>IF(AND((AB32&gt;0),(AB$5&gt;0)),(AB32/AB$5*100),"")</f>
      </c>
      <c r="AD32" s="10">
        <v>11.4</v>
      </c>
      <c r="AE32" s="35">
        <f>IF(AND((AD32&gt;0),(AD$5&gt;0)),(AD32/AD$5*100),"")</f>
        <v>23.799582463465555</v>
      </c>
      <c r="AG32" s="11" t="str">
        <f t="shared" si="0"/>
        <v>     Anterior secondary branch</v>
      </c>
      <c r="AH32" s="12">
        <f t="shared" si="9"/>
        <v>10</v>
      </c>
      <c r="AI32" s="13">
        <f t="shared" si="1"/>
        <v>7.6</v>
      </c>
      <c r="AJ32" s="14" t="str">
        <f t="shared" si="2"/>
        <v>–</v>
      </c>
      <c r="AK32" s="15">
        <f t="shared" si="3"/>
        <v>11.9</v>
      </c>
      <c r="AL32" s="16">
        <f t="shared" si="4"/>
        <v>19.240506329113924</v>
      </c>
      <c r="AM32" s="17" t="str">
        <f t="shared" si="10"/>
        <v>–</v>
      </c>
      <c r="AN32" s="18">
        <f t="shared" si="5"/>
        <v>23.991507430997878</v>
      </c>
      <c r="AO32" s="87">
        <f t="shared" si="6"/>
        <v>10.8</v>
      </c>
      <c r="AP32" s="19">
        <f t="shared" si="11"/>
        <v>21.955686235138504</v>
      </c>
      <c r="AQ32" s="14">
        <f t="shared" si="7"/>
        <v>1.2806248474865793</v>
      </c>
      <c r="AR32" s="20">
        <f t="shared" si="12"/>
        <v>1.7715777409904474</v>
      </c>
      <c r="AS32" s="14">
        <f t="shared" si="8"/>
        <v>10.3</v>
      </c>
      <c r="AT32" s="17">
        <f t="shared" si="13"/>
        <v>22.198275862068968</v>
      </c>
    </row>
    <row r="33" spans="1:46" ht="13.5">
      <c r="A33" s="9" t="s">
        <v>48</v>
      </c>
      <c r="B33" s="10">
        <v>15</v>
      </c>
      <c r="C33" s="35">
        <f>IF(AND((B33&gt;0),(B$5&gt;0)),(B33/B$5*100),"")</f>
        <v>32.327586206896555</v>
      </c>
      <c r="D33" s="10"/>
      <c r="E33" s="35">
        <f>IF(AND((D33&gt;0),(D$5&gt;0)),(D33/D$5*100),"")</f>
      </c>
      <c r="F33" s="10">
        <v>15.2</v>
      </c>
      <c r="G33" s="35">
        <f>IF(AND((F33&gt;0),(F$5&gt;0)),(F33/F$5*100),"")</f>
        <v>29.80392156862745</v>
      </c>
      <c r="H33" s="10">
        <v>12.1</v>
      </c>
      <c r="I33" s="35">
        <f>IF(AND((H33&gt;0),(H$5&gt;0)),(H33/H$5*100),"")</f>
        <v>29.51219512195122</v>
      </c>
      <c r="J33" s="10"/>
      <c r="K33" s="35">
        <f>IF(AND((J33&gt;0),(J$5&gt;0)),(J33/J$5*100),"")</f>
      </c>
      <c r="L33" s="10">
        <v>14.2</v>
      </c>
      <c r="M33" s="35">
        <f>IF(AND((L33&gt;0),(L$5&gt;0)),(L33/L$5*100),"")</f>
        <v>27.788649706457925</v>
      </c>
      <c r="N33" s="10">
        <v>14.6</v>
      </c>
      <c r="O33" s="35">
        <f>IF(AND((N33&gt;0),(N$5&gt;0)),(N33/N$5*100),"")</f>
        <v>26.118067978533094</v>
      </c>
      <c r="P33" s="10">
        <v>15.3</v>
      </c>
      <c r="Q33" s="35">
        <f>IF(AND((P33&gt;0),(P$5&gt;0)),(P33/P$5*100),"")</f>
        <v>31.28834355828221</v>
      </c>
      <c r="R33" s="10">
        <v>10.7</v>
      </c>
      <c r="S33" s="35">
        <f>IF(AND((R33&gt;0),(R$5&gt;0)),(R33/R$5*100),"")</f>
        <v>27.088607594936708</v>
      </c>
      <c r="T33" s="10">
        <v>15.2</v>
      </c>
      <c r="U33" s="35">
        <f>IF(AND((T33&gt;0),(T$5&gt;0)),(T33/T$5*100),"")</f>
        <v>32.27176220806794</v>
      </c>
      <c r="V33" s="10">
        <v>15.6</v>
      </c>
      <c r="W33" s="35">
        <f>IF(AND((V33&gt;0),(V$5&gt;0)),(V33/V$5*100),"")</f>
        <v>30.769230769230766</v>
      </c>
      <c r="X33" s="10">
        <v>15.9</v>
      </c>
      <c r="Y33" s="35">
        <f>IF(AND((X33&gt;0),(X$5&gt;0)),(X33/X$5*100),"")</f>
        <v>31.8</v>
      </c>
      <c r="Z33" s="10">
        <v>15.5</v>
      </c>
      <c r="AA33" s="35">
        <f>IF(AND((Z33&gt;0),(Z$5&gt;0)),(Z33/Z$5*100),"")</f>
        <v>28.7569573283859</v>
      </c>
      <c r="AB33" s="10"/>
      <c r="AC33" s="35">
        <f>IF(AND((AB33&gt;0),(AB$5&gt;0)),(AB33/AB$5*100),"")</f>
      </c>
      <c r="AD33" s="10">
        <v>16.6</v>
      </c>
      <c r="AE33" s="35">
        <f>IF(AND((AD33&gt;0),(AD$5&gt;0)),(AD33/AD$5*100),"")</f>
        <v>34.65553235908143</v>
      </c>
      <c r="AG33" s="11" t="str">
        <f t="shared" si="0"/>
        <v>     Posterior primary branch</v>
      </c>
      <c r="AH33" s="12">
        <f t="shared" si="9"/>
        <v>12</v>
      </c>
      <c r="AI33" s="13">
        <f t="shared" si="1"/>
        <v>10.7</v>
      </c>
      <c r="AJ33" s="14" t="str">
        <f t="shared" si="2"/>
        <v>–</v>
      </c>
      <c r="AK33" s="15">
        <f t="shared" si="3"/>
        <v>16.6</v>
      </c>
      <c r="AL33" s="16">
        <f t="shared" si="4"/>
        <v>26.118067978533094</v>
      </c>
      <c r="AM33" s="17" t="str">
        <f t="shared" si="10"/>
        <v>–</v>
      </c>
      <c r="AN33" s="18">
        <f t="shared" si="5"/>
        <v>34.65553235908143</v>
      </c>
      <c r="AO33" s="87">
        <f t="shared" si="6"/>
        <v>14.658333333333331</v>
      </c>
      <c r="AP33" s="19">
        <f t="shared" si="11"/>
        <v>30.181737866704268</v>
      </c>
      <c r="AQ33" s="14">
        <f t="shared" si="7"/>
        <v>1.6637626214716181</v>
      </c>
      <c r="AR33" s="20">
        <f t="shared" si="12"/>
        <v>2.479093885258932</v>
      </c>
      <c r="AS33" s="14">
        <f t="shared" si="8"/>
        <v>15</v>
      </c>
      <c r="AT33" s="17">
        <f t="shared" si="13"/>
        <v>32.327586206896555</v>
      </c>
    </row>
    <row r="34" spans="1:46" ht="14.25" thickBot="1">
      <c r="A34" s="9" t="s">
        <v>49</v>
      </c>
      <c r="B34" s="10">
        <v>10.4</v>
      </c>
      <c r="C34" s="35">
        <f>IF(AND((B34&gt;0),(B$5&gt;0)),(B34/B$5*100),"")</f>
        <v>22.413793103448278</v>
      </c>
      <c r="D34" s="10"/>
      <c r="E34" s="35">
        <f>IF(AND((D34&gt;0),(D$5&gt;0)),(D34/D$5*100),"")</f>
      </c>
      <c r="F34" s="10">
        <v>10.2</v>
      </c>
      <c r="G34" s="35">
        <f>IF(AND((F34&gt;0),(F$5&gt;0)),(F34/F$5*100),"")</f>
        <v>20</v>
      </c>
      <c r="H34" s="10">
        <v>10.2</v>
      </c>
      <c r="I34" s="35">
        <f>IF(AND((H34&gt;0),(H$5&gt;0)),(H34/H$5*100),"")</f>
        <v>24.878048780487802</v>
      </c>
      <c r="J34" s="10"/>
      <c r="K34" s="35">
        <f>IF(AND((J34&gt;0),(J$5&gt;0)),(J34/J$5*100),"")</f>
      </c>
      <c r="L34" s="10">
        <v>10.4</v>
      </c>
      <c r="M34" s="35">
        <f>IF(AND((L34&gt;0),(L$5&gt;0)),(L34/L$5*100),"")</f>
        <v>20.352250489236788</v>
      </c>
      <c r="N34" s="10">
        <v>10.2</v>
      </c>
      <c r="O34" s="35">
        <f>IF(AND((N34&gt;0),(N$5&gt;0)),(N34/N$5*100),"")</f>
        <v>18.246869409660107</v>
      </c>
      <c r="P34" s="10">
        <v>11.7</v>
      </c>
      <c r="Q34" s="35">
        <f>IF(AND((P34&gt;0),(P$5&gt;0)),(P34/P$5*100),"")</f>
        <v>23.926380368098158</v>
      </c>
      <c r="R34" s="10">
        <v>8.4</v>
      </c>
      <c r="S34" s="35">
        <f>IF(AND((R34&gt;0),(R$5&gt;0)),(R34/R$5*100),"")</f>
        <v>21.265822784810126</v>
      </c>
      <c r="T34" s="10">
        <v>12.6</v>
      </c>
      <c r="U34" s="35">
        <f>IF(AND((T34&gt;0),(T$5&gt;0)),(T34/T$5*100),"")</f>
        <v>26.751592356687897</v>
      </c>
      <c r="V34" s="10">
        <v>11.6</v>
      </c>
      <c r="W34" s="35">
        <f>IF(AND((V34&gt;0),(V$5&gt;0)),(V34/V$5*100),"")</f>
        <v>22.879684418145953</v>
      </c>
      <c r="X34" s="10">
        <v>10.5</v>
      </c>
      <c r="Y34" s="35">
        <f>IF(AND((X34&gt;0),(X$5&gt;0)),(X34/X$5*100),"")</f>
        <v>21</v>
      </c>
      <c r="Z34" s="10">
        <v>10.9</v>
      </c>
      <c r="AA34" s="35">
        <f>IF(AND((Z34&gt;0),(Z$5&gt;0)),(Z34/Z$5*100),"")</f>
        <v>20.222634508348794</v>
      </c>
      <c r="AB34" s="10"/>
      <c r="AC34" s="35">
        <f>IF(AND((AB34&gt;0),(AB$5&gt;0)),(AB34/AB$5*100),"")</f>
      </c>
      <c r="AD34" s="10">
        <v>10.8</v>
      </c>
      <c r="AE34" s="35">
        <f>IF(AND((AD34&gt;0),(AD$5&gt;0)),(AD34/AD$5*100),"")</f>
        <v>22.546972860125265</v>
      </c>
      <c r="AG34" s="22" t="str">
        <f t="shared" si="0"/>
        <v>     Posterior secondary branch</v>
      </c>
      <c r="AH34" s="23">
        <f>COUNT(B34,D34,F34,H34,J34,L34,N34,P34,R34,T34,V34,X34,Z34,AB34,AD34)</f>
        <v>12</v>
      </c>
      <c r="AI34" s="88">
        <f t="shared" si="1"/>
        <v>8.4</v>
      </c>
      <c r="AJ34" s="24" t="str">
        <f t="shared" si="2"/>
        <v>–</v>
      </c>
      <c r="AK34" s="25">
        <f t="shared" si="3"/>
        <v>12.6</v>
      </c>
      <c r="AL34" s="26">
        <f t="shared" si="4"/>
        <v>18.246869409660107</v>
      </c>
      <c r="AM34" s="27" t="str">
        <f t="shared" si="10"/>
        <v>–</v>
      </c>
      <c r="AN34" s="28">
        <f t="shared" si="5"/>
        <v>26.751592356687897</v>
      </c>
      <c r="AO34" s="89">
        <f t="shared" si="6"/>
        <v>10.658333333333333</v>
      </c>
      <c r="AP34" s="29">
        <f t="shared" si="11"/>
        <v>22.040337423254098</v>
      </c>
      <c r="AQ34" s="24">
        <f t="shared" si="7"/>
        <v>1.031731407377756</v>
      </c>
      <c r="AR34" s="30">
        <f t="shared" si="12"/>
        <v>2.360577190729303</v>
      </c>
      <c r="AS34" s="24">
        <f t="shared" si="8"/>
        <v>10.4</v>
      </c>
      <c r="AT34" s="27">
        <f t="shared" si="13"/>
        <v>22.413793103448278</v>
      </c>
    </row>
    <row r="35" spans="1:46" ht="13.5">
      <c r="A35" s="31" t="s">
        <v>3</v>
      </c>
      <c r="B35" s="151">
        <v>1</v>
      </c>
      <c r="C35" s="151"/>
      <c r="D35" s="151">
        <v>0</v>
      </c>
      <c r="E35" s="151"/>
      <c r="F35" s="151">
        <v>1</v>
      </c>
      <c r="G35" s="151"/>
      <c r="H35" s="151">
        <v>0</v>
      </c>
      <c r="I35" s="151"/>
      <c r="J35" s="151">
        <v>1</v>
      </c>
      <c r="K35" s="151"/>
      <c r="L35" s="151">
        <v>1</v>
      </c>
      <c r="M35" s="151"/>
      <c r="N35" s="151">
        <v>1</v>
      </c>
      <c r="O35" s="151"/>
      <c r="P35" s="151">
        <v>1</v>
      </c>
      <c r="Q35" s="151"/>
      <c r="R35" s="151">
        <v>0</v>
      </c>
      <c r="S35" s="151"/>
      <c r="T35" s="151">
        <v>0</v>
      </c>
      <c r="U35" s="151"/>
      <c r="V35" s="151">
        <v>1</v>
      </c>
      <c r="W35" s="151"/>
      <c r="X35" s="151">
        <v>1</v>
      </c>
      <c r="Y35" s="151"/>
      <c r="Z35" s="151">
        <v>1</v>
      </c>
      <c r="AA35" s="151"/>
      <c r="AB35" s="151">
        <v>1</v>
      </c>
      <c r="AC35" s="151"/>
      <c r="AD35" s="151">
        <v>1</v>
      </c>
      <c r="AE35" s="151"/>
      <c r="AH35" s="21"/>
      <c r="AI35" s="14"/>
      <c r="AJ35" s="14"/>
      <c r="AK35" s="14"/>
      <c r="AL35" s="17"/>
      <c r="AM35" s="17"/>
      <c r="AN35" s="17"/>
      <c r="AO35" s="150">
        <f>AVERAGE(B35,D35,F35,H35,J35,L35,N35,P35,R35,T35,V35,X35,Z35,AB35,AD35)</f>
        <v>0.7333333333333333</v>
      </c>
      <c r="AP35" s="150"/>
      <c r="AQ35" s="14"/>
      <c r="AR35" s="17"/>
      <c r="AS35" s="14"/>
      <c r="AT35" s="17"/>
    </row>
    <row r="36" spans="1:46" ht="13.5">
      <c r="A36" s="31" t="s">
        <v>8</v>
      </c>
      <c r="B36" s="149">
        <v>0</v>
      </c>
      <c r="C36" s="149"/>
      <c r="D36" s="149">
        <v>0</v>
      </c>
      <c r="E36" s="149"/>
      <c r="F36" s="149">
        <v>0</v>
      </c>
      <c r="G36" s="149"/>
      <c r="H36" s="149">
        <v>0</v>
      </c>
      <c r="I36" s="149"/>
      <c r="J36" s="149">
        <v>0</v>
      </c>
      <c r="K36" s="149"/>
      <c r="L36" s="149">
        <v>0</v>
      </c>
      <c r="M36" s="149"/>
      <c r="N36" s="149">
        <v>0</v>
      </c>
      <c r="O36" s="149"/>
      <c r="P36" s="149">
        <v>0</v>
      </c>
      <c r="Q36" s="149"/>
      <c r="R36" s="149">
        <v>0</v>
      </c>
      <c r="S36" s="149"/>
      <c r="T36" s="149">
        <v>0</v>
      </c>
      <c r="U36" s="149"/>
      <c r="V36" s="149">
        <v>0</v>
      </c>
      <c r="W36" s="149"/>
      <c r="X36" s="149">
        <v>0</v>
      </c>
      <c r="Y36" s="149"/>
      <c r="Z36" s="149">
        <v>0</v>
      </c>
      <c r="AA36" s="149"/>
      <c r="AB36" s="149">
        <v>0</v>
      </c>
      <c r="AC36" s="149"/>
      <c r="AD36" s="149">
        <v>0</v>
      </c>
      <c r="AE36" s="149"/>
      <c r="AH36" s="21"/>
      <c r="AI36" s="14"/>
      <c r="AJ36" s="14"/>
      <c r="AK36" s="14"/>
      <c r="AL36" s="17"/>
      <c r="AM36" s="17"/>
      <c r="AN36" s="17"/>
      <c r="AO36" s="148">
        <f aca="true" t="shared" si="14" ref="AO36:AO44">AVERAGE(B36,D36,F36,H36,J36,L36,N36,P36,R36,T36,V36,X36,Z36,AB36,AD36)</f>
        <v>0</v>
      </c>
      <c r="AP36" s="148"/>
      <c r="AQ36" s="14"/>
      <c r="AR36" s="17"/>
      <c r="AS36" s="14"/>
      <c r="AT36" s="17"/>
    </row>
    <row r="37" spans="1:46" ht="13.5">
      <c r="A37" s="31" t="s">
        <v>21</v>
      </c>
      <c r="B37" s="149">
        <v>0</v>
      </c>
      <c r="C37" s="149"/>
      <c r="D37" s="149">
        <v>0</v>
      </c>
      <c r="E37" s="149"/>
      <c r="F37" s="149">
        <v>0</v>
      </c>
      <c r="G37" s="149"/>
      <c r="H37" s="149">
        <v>0</v>
      </c>
      <c r="I37" s="149"/>
      <c r="J37" s="149">
        <v>0</v>
      </c>
      <c r="K37" s="149"/>
      <c r="L37" s="149">
        <v>0</v>
      </c>
      <c r="M37" s="149"/>
      <c r="N37" s="149">
        <v>0</v>
      </c>
      <c r="O37" s="149"/>
      <c r="P37" s="149">
        <v>0</v>
      </c>
      <c r="Q37" s="149"/>
      <c r="R37" s="149">
        <v>0</v>
      </c>
      <c r="S37" s="149"/>
      <c r="T37" s="149">
        <v>0</v>
      </c>
      <c r="U37" s="149"/>
      <c r="V37" s="149">
        <v>0</v>
      </c>
      <c r="W37" s="149"/>
      <c r="X37" s="149">
        <v>0</v>
      </c>
      <c r="Y37" s="149"/>
      <c r="Z37" s="149">
        <v>0</v>
      </c>
      <c r="AA37" s="149"/>
      <c r="AB37" s="149">
        <v>0</v>
      </c>
      <c r="AC37" s="149"/>
      <c r="AD37" s="149">
        <v>0</v>
      </c>
      <c r="AE37" s="149"/>
      <c r="AH37" s="21"/>
      <c r="AI37" s="14"/>
      <c r="AJ37" s="14"/>
      <c r="AK37" s="14"/>
      <c r="AL37" s="17"/>
      <c r="AM37" s="17"/>
      <c r="AN37" s="17"/>
      <c r="AO37" s="148">
        <f t="shared" si="14"/>
        <v>0</v>
      </c>
      <c r="AP37" s="148"/>
      <c r="AQ37" s="14"/>
      <c r="AR37" s="17"/>
      <c r="AS37" s="14"/>
      <c r="AT37" s="17"/>
    </row>
    <row r="38" spans="1:46" ht="13.5">
      <c r="A38" s="31" t="s">
        <v>22</v>
      </c>
      <c r="B38" s="149">
        <v>0</v>
      </c>
      <c r="C38" s="149"/>
      <c r="D38" s="149">
        <v>0</v>
      </c>
      <c r="E38" s="149"/>
      <c r="F38" s="149">
        <v>0</v>
      </c>
      <c r="G38" s="149"/>
      <c r="H38" s="149">
        <v>0</v>
      </c>
      <c r="I38" s="149"/>
      <c r="J38" s="149">
        <v>0</v>
      </c>
      <c r="K38" s="149"/>
      <c r="L38" s="149">
        <v>0</v>
      </c>
      <c r="M38" s="149"/>
      <c r="N38" s="149">
        <v>0</v>
      </c>
      <c r="O38" s="149"/>
      <c r="P38" s="149">
        <v>0</v>
      </c>
      <c r="Q38" s="149"/>
      <c r="R38" s="149">
        <v>0</v>
      </c>
      <c r="S38" s="149"/>
      <c r="T38" s="149">
        <v>0</v>
      </c>
      <c r="U38" s="149"/>
      <c r="V38" s="149">
        <v>0</v>
      </c>
      <c r="W38" s="149"/>
      <c r="X38" s="149">
        <v>0</v>
      </c>
      <c r="Y38" s="149"/>
      <c r="Z38" s="149">
        <v>0</v>
      </c>
      <c r="AA38" s="149"/>
      <c r="AB38" s="149">
        <v>0</v>
      </c>
      <c r="AC38" s="149"/>
      <c r="AD38" s="149">
        <v>0</v>
      </c>
      <c r="AE38" s="149"/>
      <c r="AH38" s="21"/>
      <c r="AI38" s="14"/>
      <c r="AJ38" s="14"/>
      <c r="AK38" s="14"/>
      <c r="AL38" s="17"/>
      <c r="AM38" s="17"/>
      <c r="AN38" s="17"/>
      <c r="AO38" s="148">
        <f t="shared" si="14"/>
        <v>0</v>
      </c>
      <c r="AP38" s="148"/>
      <c r="AQ38" s="14"/>
      <c r="AR38" s="17"/>
      <c r="AS38" s="14"/>
      <c r="AT38" s="17"/>
    </row>
    <row r="39" spans="1:46" ht="13.5">
      <c r="A39" s="31" t="s">
        <v>23</v>
      </c>
      <c r="B39" s="149">
        <v>0</v>
      </c>
      <c r="C39" s="149"/>
      <c r="D39" s="149">
        <v>0</v>
      </c>
      <c r="E39" s="149"/>
      <c r="F39" s="149">
        <v>0</v>
      </c>
      <c r="G39" s="149"/>
      <c r="H39" s="149">
        <v>0</v>
      </c>
      <c r="I39" s="149"/>
      <c r="J39" s="149">
        <v>0</v>
      </c>
      <c r="K39" s="149"/>
      <c r="L39" s="149">
        <v>0</v>
      </c>
      <c r="M39" s="149"/>
      <c r="N39" s="149">
        <v>0</v>
      </c>
      <c r="O39" s="149"/>
      <c r="P39" s="149">
        <v>0</v>
      </c>
      <c r="Q39" s="149"/>
      <c r="R39" s="149">
        <v>0</v>
      </c>
      <c r="S39" s="149"/>
      <c r="T39" s="149">
        <v>0</v>
      </c>
      <c r="U39" s="149"/>
      <c r="V39" s="149">
        <v>0</v>
      </c>
      <c r="W39" s="149"/>
      <c r="X39" s="149">
        <v>0</v>
      </c>
      <c r="Y39" s="149"/>
      <c r="Z39" s="149">
        <v>0</v>
      </c>
      <c r="AA39" s="149"/>
      <c r="AB39" s="149">
        <v>0</v>
      </c>
      <c r="AC39" s="149"/>
      <c r="AD39" s="149">
        <v>0</v>
      </c>
      <c r="AE39" s="149"/>
      <c r="AH39" s="21"/>
      <c r="AI39" s="14"/>
      <c r="AJ39" s="14"/>
      <c r="AK39" s="14"/>
      <c r="AL39" s="17"/>
      <c r="AM39" s="17"/>
      <c r="AN39" s="17"/>
      <c r="AO39" s="148">
        <f t="shared" si="14"/>
        <v>0</v>
      </c>
      <c r="AP39" s="148"/>
      <c r="AQ39" s="14"/>
      <c r="AR39" s="17"/>
      <c r="AS39" s="14"/>
      <c r="AT39" s="17"/>
    </row>
    <row r="40" spans="1:46" ht="13.5">
      <c r="A40" s="31" t="s">
        <v>7</v>
      </c>
      <c r="B40" s="149">
        <v>1</v>
      </c>
      <c r="C40" s="149"/>
      <c r="D40" s="149">
        <v>1</v>
      </c>
      <c r="E40" s="149"/>
      <c r="F40" s="149">
        <v>1</v>
      </c>
      <c r="G40" s="149"/>
      <c r="H40" s="149">
        <v>1</v>
      </c>
      <c r="I40" s="149"/>
      <c r="J40" s="149">
        <v>1</v>
      </c>
      <c r="K40" s="149"/>
      <c r="L40" s="149">
        <v>1</v>
      </c>
      <c r="M40" s="149"/>
      <c r="N40" s="149">
        <v>1</v>
      </c>
      <c r="O40" s="149"/>
      <c r="P40" s="149">
        <v>1</v>
      </c>
      <c r="Q40" s="149"/>
      <c r="R40" s="149">
        <v>1</v>
      </c>
      <c r="S40" s="149"/>
      <c r="T40" s="149">
        <v>1</v>
      </c>
      <c r="U40" s="149"/>
      <c r="V40" s="149">
        <v>1</v>
      </c>
      <c r="W40" s="149"/>
      <c r="X40" s="149">
        <v>1</v>
      </c>
      <c r="Y40" s="149"/>
      <c r="Z40" s="149">
        <v>1</v>
      </c>
      <c r="AA40" s="149"/>
      <c r="AB40" s="149">
        <v>1</v>
      </c>
      <c r="AC40" s="149"/>
      <c r="AD40" s="149">
        <v>1</v>
      </c>
      <c r="AE40" s="149"/>
      <c r="AH40" s="21"/>
      <c r="AI40" s="14"/>
      <c r="AJ40" s="14"/>
      <c r="AK40" s="14"/>
      <c r="AL40" s="17"/>
      <c r="AM40" s="17"/>
      <c r="AN40" s="17"/>
      <c r="AO40" s="148">
        <f t="shared" si="14"/>
        <v>1</v>
      </c>
      <c r="AP40" s="148"/>
      <c r="AQ40" s="14"/>
      <c r="AR40" s="17"/>
      <c r="AS40" s="14"/>
      <c r="AT40" s="17"/>
    </row>
    <row r="41" spans="1:46" ht="13.5">
      <c r="A41" s="31" t="s">
        <v>10</v>
      </c>
      <c r="B41" s="149">
        <v>1</v>
      </c>
      <c r="C41" s="149"/>
      <c r="D41" s="149">
        <v>1</v>
      </c>
      <c r="E41" s="149"/>
      <c r="F41" s="149">
        <v>1</v>
      </c>
      <c r="G41" s="149"/>
      <c r="H41" s="149">
        <v>1</v>
      </c>
      <c r="I41" s="149"/>
      <c r="J41" s="149">
        <v>1</v>
      </c>
      <c r="K41" s="149"/>
      <c r="L41" s="149">
        <v>1</v>
      </c>
      <c r="M41" s="149"/>
      <c r="N41" s="149">
        <v>1</v>
      </c>
      <c r="O41" s="149"/>
      <c r="P41" s="149">
        <v>1</v>
      </c>
      <c r="Q41" s="149"/>
      <c r="R41" s="149">
        <v>1</v>
      </c>
      <c r="S41" s="149"/>
      <c r="T41" s="149">
        <v>1</v>
      </c>
      <c r="U41" s="149"/>
      <c r="V41" s="149">
        <v>1</v>
      </c>
      <c r="W41" s="149"/>
      <c r="X41" s="149">
        <v>1</v>
      </c>
      <c r="Y41" s="149"/>
      <c r="Z41" s="149">
        <v>1</v>
      </c>
      <c r="AA41" s="149"/>
      <c r="AB41" s="149">
        <v>1</v>
      </c>
      <c r="AC41" s="149"/>
      <c r="AD41" s="149">
        <v>1</v>
      </c>
      <c r="AE41" s="149"/>
      <c r="AH41" s="21"/>
      <c r="AI41" s="14"/>
      <c r="AJ41" s="14"/>
      <c r="AK41" s="14"/>
      <c r="AL41" s="17"/>
      <c r="AM41" s="17"/>
      <c r="AN41" s="17"/>
      <c r="AO41" s="148">
        <f t="shared" si="14"/>
        <v>1</v>
      </c>
      <c r="AP41" s="148"/>
      <c r="AQ41" s="14"/>
      <c r="AR41" s="17"/>
      <c r="AS41" s="14"/>
      <c r="AT41" s="17"/>
    </row>
    <row r="42" spans="1:42" ht="13.5">
      <c r="A42" s="31" t="s">
        <v>11</v>
      </c>
      <c r="B42" s="149">
        <v>1</v>
      </c>
      <c r="C42" s="149"/>
      <c r="D42" s="149">
        <v>1</v>
      </c>
      <c r="E42" s="149"/>
      <c r="F42" s="149">
        <v>1</v>
      </c>
      <c r="G42" s="149"/>
      <c r="H42" s="149">
        <v>1</v>
      </c>
      <c r="I42" s="149"/>
      <c r="J42" s="149">
        <v>1</v>
      </c>
      <c r="K42" s="149"/>
      <c r="L42" s="149">
        <v>1</v>
      </c>
      <c r="M42" s="149"/>
      <c r="N42" s="149">
        <v>1</v>
      </c>
      <c r="O42" s="149"/>
      <c r="P42" s="149">
        <v>1</v>
      </c>
      <c r="Q42" s="149"/>
      <c r="R42" s="149">
        <v>1</v>
      </c>
      <c r="S42" s="149"/>
      <c r="T42" s="149">
        <v>1</v>
      </c>
      <c r="U42" s="149"/>
      <c r="V42" s="149">
        <v>1</v>
      </c>
      <c r="W42" s="149"/>
      <c r="X42" s="149">
        <v>1</v>
      </c>
      <c r="Y42" s="149"/>
      <c r="Z42" s="149">
        <v>1</v>
      </c>
      <c r="AA42" s="149"/>
      <c r="AB42" s="149">
        <v>1</v>
      </c>
      <c r="AC42" s="149"/>
      <c r="AD42" s="149">
        <v>1</v>
      </c>
      <c r="AE42" s="149"/>
      <c r="AO42" s="148">
        <f t="shared" si="14"/>
        <v>1</v>
      </c>
      <c r="AP42" s="148"/>
    </row>
    <row r="43" spans="1:42" ht="13.5">
      <c r="A43" s="31" t="s">
        <v>12</v>
      </c>
      <c r="B43" s="149">
        <v>1</v>
      </c>
      <c r="C43" s="149"/>
      <c r="D43" s="149">
        <v>1</v>
      </c>
      <c r="E43" s="149"/>
      <c r="F43" s="149">
        <v>1</v>
      </c>
      <c r="G43" s="149"/>
      <c r="H43" s="149">
        <v>1</v>
      </c>
      <c r="I43" s="149"/>
      <c r="J43" s="149">
        <v>1</v>
      </c>
      <c r="K43" s="149"/>
      <c r="L43" s="149">
        <v>1</v>
      </c>
      <c r="M43" s="149"/>
      <c r="N43" s="149">
        <v>1</v>
      </c>
      <c r="O43" s="149"/>
      <c r="P43" s="149">
        <v>1</v>
      </c>
      <c r="Q43" s="149"/>
      <c r="R43" s="149">
        <v>1</v>
      </c>
      <c r="S43" s="149"/>
      <c r="T43" s="149">
        <v>1</v>
      </c>
      <c r="U43" s="149"/>
      <c r="V43" s="149">
        <v>1</v>
      </c>
      <c r="W43" s="149"/>
      <c r="X43" s="149">
        <v>1</v>
      </c>
      <c r="Y43" s="149"/>
      <c r="Z43" s="149">
        <v>1</v>
      </c>
      <c r="AA43" s="149"/>
      <c r="AB43" s="149">
        <v>1</v>
      </c>
      <c r="AC43" s="149"/>
      <c r="AD43" s="149">
        <v>1</v>
      </c>
      <c r="AE43" s="149"/>
      <c r="AO43" s="148">
        <f t="shared" si="14"/>
        <v>1</v>
      </c>
      <c r="AP43" s="148"/>
    </row>
    <row r="44" spans="1:42" ht="13.5">
      <c r="A44" s="31" t="s">
        <v>13</v>
      </c>
      <c r="B44" s="149">
        <v>1</v>
      </c>
      <c r="C44" s="149"/>
      <c r="D44" s="149">
        <v>1</v>
      </c>
      <c r="E44" s="149"/>
      <c r="F44" s="149">
        <v>1</v>
      </c>
      <c r="G44" s="149"/>
      <c r="H44" s="149">
        <v>1</v>
      </c>
      <c r="I44" s="149"/>
      <c r="J44" s="149">
        <v>1</v>
      </c>
      <c r="K44" s="149"/>
      <c r="L44" s="149">
        <v>1</v>
      </c>
      <c r="M44" s="149"/>
      <c r="N44" s="149">
        <v>1</v>
      </c>
      <c r="O44" s="149"/>
      <c r="P44" s="149">
        <v>1</v>
      </c>
      <c r="Q44" s="149"/>
      <c r="R44" s="149">
        <v>1</v>
      </c>
      <c r="S44" s="149"/>
      <c r="T44" s="149">
        <v>1</v>
      </c>
      <c r="U44" s="149"/>
      <c r="V44" s="149">
        <v>1</v>
      </c>
      <c r="W44" s="149"/>
      <c r="X44" s="149">
        <v>1</v>
      </c>
      <c r="Y44" s="149"/>
      <c r="Z44" s="149">
        <v>1</v>
      </c>
      <c r="AA44" s="149"/>
      <c r="AB44" s="149">
        <v>1</v>
      </c>
      <c r="AC44" s="149"/>
      <c r="AD44" s="149">
        <v>1</v>
      </c>
      <c r="AE44" s="149"/>
      <c r="AO44" s="148">
        <f t="shared" si="14"/>
        <v>1</v>
      </c>
      <c r="AP44" s="148"/>
    </row>
    <row r="45" spans="5:31" ht="13.5">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row>
    <row r="46" spans="5:31" ht="13.5">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5:31" ht="13.5">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5:31" ht="13.5">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5:31" ht="13.5">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5:31" ht="13.5">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5:31" ht="13.5">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2:31" ht="13.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row>
    <row r="53" spans="2:31" ht="13.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row>
    <row r="54" spans="2:31" ht="13.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row>
    <row r="55" spans="2:31" ht="13.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row>
  </sheetData>
  <sheetProtection/>
  <mergeCells count="183">
    <mergeCell ref="AG1:AG2"/>
    <mergeCell ref="AS1:AT1"/>
    <mergeCell ref="AI2:AK2"/>
    <mergeCell ref="AL2:AN2"/>
    <mergeCell ref="AI1:AN1"/>
    <mergeCell ref="AO1:AP1"/>
    <mergeCell ref="AQ1:AR1"/>
    <mergeCell ref="AH1:AH2"/>
    <mergeCell ref="V1:W1"/>
    <mergeCell ref="X1:Y1"/>
    <mergeCell ref="L1:M1"/>
    <mergeCell ref="N1:O1"/>
    <mergeCell ref="P1:Q1"/>
    <mergeCell ref="R1:S1"/>
    <mergeCell ref="Z1:AA1"/>
    <mergeCell ref="AB1:AC1"/>
    <mergeCell ref="AD1:AE1"/>
    <mergeCell ref="B38:C38"/>
    <mergeCell ref="B35:C35"/>
    <mergeCell ref="B36:C36"/>
    <mergeCell ref="B37:C37"/>
    <mergeCell ref="D35:E35"/>
    <mergeCell ref="F35:G35"/>
    <mergeCell ref="D36:E36"/>
    <mergeCell ref="B40:C40"/>
    <mergeCell ref="T1:U1"/>
    <mergeCell ref="B1:C1"/>
    <mergeCell ref="D1:E1"/>
    <mergeCell ref="F1:G1"/>
    <mergeCell ref="H1:I1"/>
    <mergeCell ref="J1:K1"/>
    <mergeCell ref="D37:E37"/>
    <mergeCell ref="F37:G37"/>
    <mergeCell ref="B41:C41"/>
    <mergeCell ref="B42:C42"/>
    <mergeCell ref="B43:C43"/>
    <mergeCell ref="D38:E38"/>
    <mergeCell ref="F38:G38"/>
    <mergeCell ref="D39:E39"/>
    <mergeCell ref="F39:G39"/>
    <mergeCell ref="D41:E41"/>
    <mergeCell ref="F41:G41"/>
    <mergeCell ref="B39:C39"/>
    <mergeCell ref="J36:K36"/>
    <mergeCell ref="L36:M36"/>
    <mergeCell ref="N36:O36"/>
    <mergeCell ref="P36:Q36"/>
    <mergeCell ref="R36:S36"/>
    <mergeCell ref="F36:G36"/>
    <mergeCell ref="V35:W35"/>
    <mergeCell ref="H35:I35"/>
    <mergeCell ref="J35:K35"/>
    <mergeCell ref="L35:M35"/>
    <mergeCell ref="N35:O35"/>
    <mergeCell ref="B44:C44"/>
    <mergeCell ref="P35:Q35"/>
    <mergeCell ref="R35:S35"/>
    <mergeCell ref="T35:U35"/>
    <mergeCell ref="H36:I36"/>
    <mergeCell ref="X35:Y35"/>
    <mergeCell ref="Z35:AA35"/>
    <mergeCell ref="AB36:AC36"/>
    <mergeCell ref="AD36:AE36"/>
    <mergeCell ref="X36:Y36"/>
    <mergeCell ref="Z36:AA36"/>
    <mergeCell ref="AB35:AC35"/>
    <mergeCell ref="AD35:AE35"/>
    <mergeCell ref="T36:U36"/>
    <mergeCell ref="V36:W36"/>
    <mergeCell ref="AB37:AC37"/>
    <mergeCell ref="AD37:AE37"/>
    <mergeCell ref="X37:Y37"/>
    <mergeCell ref="Z37:AA37"/>
    <mergeCell ref="T37:U37"/>
    <mergeCell ref="V37:W37"/>
    <mergeCell ref="P37:Q37"/>
    <mergeCell ref="R37:S37"/>
    <mergeCell ref="H37:I37"/>
    <mergeCell ref="J37:K37"/>
    <mergeCell ref="L37:M37"/>
    <mergeCell ref="N37:O37"/>
    <mergeCell ref="H39:I39"/>
    <mergeCell ref="J39:K39"/>
    <mergeCell ref="H38:I38"/>
    <mergeCell ref="J38:K38"/>
    <mergeCell ref="T38:U38"/>
    <mergeCell ref="V38:W38"/>
    <mergeCell ref="P38:Q38"/>
    <mergeCell ref="R38:S38"/>
    <mergeCell ref="L38:M38"/>
    <mergeCell ref="N38:O38"/>
    <mergeCell ref="T39:U39"/>
    <mergeCell ref="V39:W39"/>
    <mergeCell ref="L39:M39"/>
    <mergeCell ref="N39:O39"/>
    <mergeCell ref="P39:Q39"/>
    <mergeCell ref="R39:S39"/>
    <mergeCell ref="AB38:AC38"/>
    <mergeCell ref="AD38:AE38"/>
    <mergeCell ref="X39:Y39"/>
    <mergeCell ref="Z39:AA39"/>
    <mergeCell ref="X38:Y38"/>
    <mergeCell ref="Z38:AA38"/>
    <mergeCell ref="AB39:AC39"/>
    <mergeCell ref="AD39:AE39"/>
    <mergeCell ref="AB40:AC40"/>
    <mergeCell ref="AD40:AE40"/>
    <mergeCell ref="X40:Y40"/>
    <mergeCell ref="Z40:AA40"/>
    <mergeCell ref="D40:E40"/>
    <mergeCell ref="F40:G40"/>
    <mergeCell ref="H40:I40"/>
    <mergeCell ref="J40:K40"/>
    <mergeCell ref="L40:M40"/>
    <mergeCell ref="N40:O40"/>
    <mergeCell ref="H41:I41"/>
    <mergeCell ref="J41:K41"/>
    <mergeCell ref="L41:M41"/>
    <mergeCell ref="N41:O41"/>
    <mergeCell ref="T40:U40"/>
    <mergeCell ref="V40:W40"/>
    <mergeCell ref="P40:Q40"/>
    <mergeCell ref="R40:S40"/>
    <mergeCell ref="X41:Y41"/>
    <mergeCell ref="Z41:AA41"/>
    <mergeCell ref="X42:Y42"/>
    <mergeCell ref="Z42:AA42"/>
    <mergeCell ref="P41:Q41"/>
    <mergeCell ref="R41:S41"/>
    <mergeCell ref="T41:U41"/>
    <mergeCell ref="V41:W41"/>
    <mergeCell ref="P42:Q42"/>
    <mergeCell ref="R42:S42"/>
    <mergeCell ref="D42:E42"/>
    <mergeCell ref="F42:G42"/>
    <mergeCell ref="H42:I42"/>
    <mergeCell ref="J42:K42"/>
    <mergeCell ref="T42:U42"/>
    <mergeCell ref="V42:W42"/>
    <mergeCell ref="L43:M43"/>
    <mergeCell ref="N43:O43"/>
    <mergeCell ref="P43:Q43"/>
    <mergeCell ref="R43:S43"/>
    <mergeCell ref="T43:U43"/>
    <mergeCell ref="V43:W43"/>
    <mergeCell ref="L42:M42"/>
    <mergeCell ref="N42:O42"/>
    <mergeCell ref="X43:Y43"/>
    <mergeCell ref="Z43:AA43"/>
    <mergeCell ref="X44:Y44"/>
    <mergeCell ref="Z44:AA44"/>
    <mergeCell ref="D43:E43"/>
    <mergeCell ref="F43:G43"/>
    <mergeCell ref="H43:I43"/>
    <mergeCell ref="J43:K43"/>
    <mergeCell ref="L44:M44"/>
    <mergeCell ref="N44:O44"/>
    <mergeCell ref="P44:Q44"/>
    <mergeCell ref="R44:S44"/>
    <mergeCell ref="D44:E44"/>
    <mergeCell ref="F44:G44"/>
    <mergeCell ref="H44:I44"/>
    <mergeCell ref="J44:K44"/>
    <mergeCell ref="AO35:AP35"/>
    <mergeCell ref="AO36:AP36"/>
    <mergeCell ref="AO37:AP37"/>
    <mergeCell ref="AO38:AP38"/>
    <mergeCell ref="T44:U44"/>
    <mergeCell ref="V44:W44"/>
    <mergeCell ref="AO39:AP39"/>
    <mergeCell ref="AO40:AP40"/>
    <mergeCell ref="AB44:AC44"/>
    <mergeCell ref="AD44:AE44"/>
    <mergeCell ref="AO42:AP42"/>
    <mergeCell ref="AO43:AP43"/>
    <mergeCell ref="AO44:AP44"/>
    <mergeCell ref="AB41:AC41"/>
    <mergeCell ref="AD41:AE41"/>
    <mergeCell ref="AO41:AP41"/>
    <mergeCell ref="AB43:AC43"/>
    <mergeCell ref="AD43:AE43"/>
    <mergeCell ref="AB42:AC42"/>
    <mergeCell ref="AD42:AE4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80808"/>
  </sheetPr>
  <dimension ref="A1:Z4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25" defaultRowHeight="12.75"/>
  <cols>
    <col min="1" max="1" width="38.375" style="39" bestFit="1" customWidth="1"/>
    <col min="2" max="6" width="9.00390625" style="39" customWidth="1"/>
    <col min="7" max="16" width="9.125" style="39" customWidth="1"/>
    <col min="17" max="17" width="2.875" style="39" customWidth="1"/>
    <col min="18" max="18" width="38.375" style="39" bestFit="1" customWidth="1"/>
    <col min="19" max="19" width="4.50390625" style="39" customWidth="1"/>
    <col min="20" max="20" width="7.125" style="39" customWidth="1"/>
    <col min="21" max="21" width="3.50390625" style="39" customWidth="1"/>
    <col min="22" max="24" width="7.125" style="39" customWidth="1"/>
    <col min="25" max="16384" width="9.125" style="39" customWidth="1"/>
  </cols>
  <sheetData>
    <row r="1" spans="1:24" ht="14.25" thickBot="1">
      <c r="A1" s="60" t="s">
        <v>17</v>
      </c>
      <c r="B1" s="36" t="s">
        <v>106</v>
      </c>
      <c r="C1" s="37" t="s">
        <v>107</v>
      </c>
      <c r="D1" s="37" t="s">
        <v>108</v>
      </c>
      <c r="E1" s="37" t="s">
        <v>109</v>
      </c>
      <c r="F1" s="37" t="s">
        <v>109</v>
      </c>
      <c r="G1" s="37" t="s">
        <v>110</v>
      </c>
      <c r="H1" s="37" t="s">
        <v>110</v>
      </c>
      <c r="I1" s="37" t="s">
        <v>110</v>
      </c>
      <c r="J1" s="37" t="s">
        <v>111</v>
      </c>
      <c r="K1" s="37" t="s">
        <v>111</v>
      </c>
      <c r="L1" s="37" t="s">
        <v>112</v>
      </c>
      <c r="M1" s="37" t="s">
        <v>113</v>
      </c>
      <c r="N1" s="37" t="s">
        <v>114</v>
      </c>
      <c r="O1" s="37">
        <v>14</v>
      </c>
      <c r="P1" s="38">
        <v>15</v>
      </c>
      <c r="R1" s="131" t="s">
        <v>17</v>
      </c>
      <c r="S1" s="99" t="s">
        <v>2</v>
      </c>
      <c r="T1" s="164" t="s">
        <v>18</v>
      </c>
      <c r="U1" s="164"/>
      <c r="V1" s="164"/>
      <c r="W1" s="99" t="s">
        <v>0</v>
      </c>
      <c r="X1" s="99" t="s">
        <v>1</v>
      </c>
    </row>
    <row r="2" spans="1:24" ht="14.25" thickBot="1">
      <c r="A2" s="40" t="s">
        <v>4</v>
      </c>
      <c r="B2" s="41">
        <v>84</v>
      </c>
      <c r="C2" s="42">
        <v>94</v>
      </c>
      <c r="D2" s="42">
        <v>84</v>
      </c>
      <c r="E2" s="42">
        <v>81.6</v>
      </c>
      <c r="F2" s="42">
        <v>84.4</v>
      </c>
      <c r="G2" s="42">
        <v>90.9</v>
      </c>
      <c r="H2" s="42">
        <v>75.3</v>
      </c>
      <c r="I2" s="42">
        <v>104</v>
      </c>
      <c r="J2" s="42">
        <v>93.2</v>
      </c>
      <c r="K2" s="132">
        <v>113.5</v>
      </c>
      <c r="L2" s="132">
        <v>83.2</v>
      </c>
      <c r="M2" s="132">
        <v>92.4</v>
      </c>
      <c r="N2" s="132">
        <v>83.2</v>
      </c>
      <c r="O2" s="132"/>
      <c r="P2" s="112"/>
      <c r="R2" s="126" t="str">
        <f>A2</f>
        <v>Diameter of egg without processes</v>
      </c>
      <c r="S2" s="127">
        <f>COUNTA(B2:P2)</f>
        <v>13</v>
      </c>
      <c r="T2" s="128">
        <f>IF(SUM(B2:P2)&gt;0,MIN(B2:P2),"")</f>
        <v>75.3</v>
      </c>
      <c r="U2" s="129" t="str">
        <f>IF(COUNT(T2)&gt;0,"–","?")</f>
        <v>–</v>
      </c>
      <c r="V2" s="130">
        <f>IF(SUM(B2:P2)&gt;0,MAX(B2:P2),"")</f>
        <v>113.5</v>
      </c>
      <c r="W2" s="129">
        <f>IF(SUM(B2:P2)&gt;0,AVERAGE(B2:P2),"?")</f>
        <v>89.51538461538462</v>
      </c>
      <c r="X2" s="129">
        <f>IF(COUNT(B2:P2)&gt;1,STDEV(B2:P2),"?")</f>
        <v>10.248971180387269</v>
      </c>
    </row>
    <row r="3" spans="1:24" ht="14.25" thickBot="1">
      <c r="A3" s="40" t="s">
        <v>5</v>
      </c>
      <c r="B3" s="41">
        <v>128.5</v>
      </c>
      <c r="C3" s="42">
        <v>123.5</v>
      </c>
      <c r="D3" s="42">
        <v>123.5</v>
      </c>
      <c r="E3" s="42">
        <v>119.7</v>
      </c>
      <c r="F3" s="42">
        <v>129.2</v>
      </c>
      <c r="G3" s="42">
        <v>125.5</v>
      </c>
      <c r="H3" s="42">
        <v>114.9</v>
      </c>
      <c r="I3" s="42">
        <v>137.3</v>
      </c>
      <c r="J3" s="42">
        <v>132.6</v>
      </c>
      <c r="K3" s="132">
        <v>78.8</v>
      </c>
      <c r="L3" s="132">
        <v>109.8</v>
      </c>
      <c r="M3" s="132">
        <v>124.6</v>
      </c>
      <c r="N3" s="132">
        <v>106.8</v>
      </c>
      <c r="O3" s="132"/>
      <c r="P3" s="112"/>
      <c r="R3" s="31" t="str">
        <f>A3</f>
        <v>Diameter of egg with processes</v>
      </c>
      <c r="S3" s="21">
        <f>COUNTA(B3:P3)</f>
        <v>13</v>
      </c>
      <c r="T3" s="13">
        <f>IF(SUM(B3:P3)&gt;0,MIN(B3:P3),"")</f>
        <v>78.8</v>
      </c>
      <c r="U3" s="14" t="str">
        <f aca="true" t="shared" si="0" ref="U3:U9">IF(COUNT(T3)&gt;0,"–","?")</f>
        <v>–</v>
      </c>
      <c r="V3" s="15">
        <f>IF(SUM(B3:P3)&gt;0,MAX(B3:P3),"")</f>
        <v>137.3</v>
      </c>
      <c r="W3" s="14">
        <f>IF(SUM(B3:P3)&gt;0,AVERAGE(B3:P3),"?")</f>
        <v>119.59230769230766</v>
      </c>
      <c r="X3" s="14">
        <f>IF(COUNT(B3:P3)&gt;1,STDEV(B3:P3),"?")</f>
        <v>14.973613543968288</v>
      </c>
    </row>
    <row r="4" spans="1:24" ht="13.5">
      <c r="A4" s="43" t="s">
        <v>26</v>
      </c>
      <c r="B4" s="44">
        <v>20.7</v>
      </c>
      <c r="C4" s="45">
        <v>18</v>
      </c>
      <c r="D4" s="45">
        <v>20.8</v>
      </c>
      <c r="E4" s="45">
        <v>19.9</v>
      </c>
      <c r="F4" s="45">
        <v>24.4</v>
      </c>
      <c r="G4" s="45">
        <v>20.6</v>
      </c>
      <c r="H4" s="45">
        <v>19.7</v>
      </c>
      <c r="I4" s="45">
        <v>21.8</v>
      </c>
      <c r="J4" s="45">
        <v>21.4</v>
      </c>
      <c r="K4" s="133">
        <v>19.2</v>
      </c>
      <c r="L4" s="133">
        <v>19.9</v>
      </c>
      <c r="M4" s="133">
        <v>21</v>
      </c>
      <c r="N4" s="133">
        <v>19.4</v>
      </c>
      <c r="O4" s="133"/>
      <c r="P4" s="113"/>
      <c r="R4" s="31" t="str">
        <f>A4</f>
        <v>Process height</v>
      </c>
      <c r="S4" s="21">
        <f>COUNTA(B4:P6)</f>
        <v>39</v>
      </c>
      <c r="T4" s="13">
        <f>IF(SUM(B4:P6)&gt;0,MIN(B4:P6),"")</f>
        <v>15.4</v>
      </c>
      <c r="U4" s="14" t="str">
        <f t="shared" si="0"/>
        <v>–</v>
      </c>
      <c r="V4" s="15">
        <f>IF(SUM(B4:P6)&gt;0,MAX(B4:P6),"")</f>
        <v>24.4</v>
      </c>
      <c r="W4" s="14">
        <f>IF(SUM(B4:P6)&gt;0,AVERAGE(B4:P6),"?")</f>
        <v>20.100000000000005</v>
      </c>
      <c r="X4" s="14">
        <f>IF(COUNT(B4:P6)&gt;1,STDEV(B4:P6),"?")</f>
        <v>2.047848678620077</v>
      </c>
    </row>
    <row r="5" spans="1:26" ht="13.5">
      <c r="A5" s="46"/>
      <c r="B5" s="47">
        <v>20.6</v>
      </c>
      <c r="C5" s="48">
        <v>23</v>
      </c>
      <c r="D5" s="48">
        <v>21.5</v>
      </c>
      <c r="E5" s="48">
        <v>18.5</v>
      </c>
      <c r="F5" s="48">
        <v>23.1</v>
      </c>
      <c r="G5" s="48">
        <v>19.5</v>
      </c>
      <c r="H5" s="48">
        <v>16.9</v>
      </c>
      <c r="I5" s="48">
        <v>21.5</v>
      </c>
      <c r="J5" s="48">
        <v>20.9</v>
      </c>
      <c r="K5" s="134">
        <v>20.9</v>
      </c>
      <c r="L5" s="134">
        <v>15.4</v>
      </c>
      <c r="M5" s="134">
        <v>19.3</v>
      </c>
      <c r="N5" s="134">
        <v>16.8</v>
      </c>
      <c r="O5" s="134"/>
      <c r="P5" s="114"/>
      <c r="R5" s="31" t="str">
        <f>A7</f>
        <v>Process base width</v>
      </c>
      <c r="S5" s="21">
        <f>COUNTA(B7:P9)</f>
        <v>39</v>
      </c>
      <c r="T5" s="13">
        <f>IF(SUM(B7:P9)&gt;0,MIN(B7:P9),"")</f>
        <v>22</v>
      </c>
      <c r="U5" s="14" t="str">
        <f t="shared" si="0"/>
        <v>–</v>
      </c>
      <c r="V5" s="15">
        <f>IF(SUM(B7:P9)&gt;0,MAX(B7:P9),"")</f>
        <v>34</v>
      </c>
      <c r="W5" s="14">
        <f>IF(SUM(B7:P9)&gt;0,AVERAGE(B7:P9),"?")</f>
        <v>27.330769230769228</v>
      </c>
      <c r="X5" s="14">
        <f>IF(COUNT(B7:P9)&gt;1,STDEV(B7:P9),"?")</f>
        <v>3.0671565647538617</v>
      </c>
      <c r="Z5" s="57"/>
    </row>
    <row r="6" spans="1:24" ht="14.25" thickBot="1">
      <c r="A6" s="49"/>
      <c r="B6" s="50">
        <v>19.1</v>
      </c>
      <c r="C6" s="51">
        <v>17</v>
      </c>
      <c r="D6" s="51">
        <v>22.6</v>
      </c>
      <c r="E6" s="51">
        <v>20.2</v>
      </c>
      <c r="F6" s="51">
        <v>23.4</v>
      </c>
      <c r="G6" s="51">
        <v>19.6</v>
      </c>
      <c r="H6" s="51">
        <v>20.2</v>
      </c>
      <c r="I6" s="51">
        <v>21.2</v>
      </c>
      <c r="J6" s="51">
        <v>20.1</v>
      </c>
      <c r="K6" s="135">
        <v>22.6</v>
      </c>
      <c r="L6" s="135">
        <v>17.6</v>
      </c>
      <c r="M6" s="135">
        <v>19.6</v>
      </c>
      <c r="N6" s="135">
        <v>16</v>
      </c>
      <c r="O6" s="135"/>
      <c r="P6" s="115"/>
      <c r="R6" s="31" t="str">
        <f>A10</f>
        <v>Process base/height ratio</v>
      </c>
      <c r="S6" s="21">
        <f>COUNT(B10:P12)</f>
        <v>39</v>
      </c>
      <c r="T6" s="119">
        <f>IF(SUM(B10:P12)&gt;0,MIN(B10:P12),"")</f>
        <v>1</v>
      </c>
      <c r="U6" s="14" t="str">
        <f t="shared" si="0"/>
        <v>–</v>
      </c>
      <c r="V6" s="120">
        <f>IF(SUM(B10:P12)&gt;0,MAX(B10:P12),"")</f>
        <v>1.598086124401914</v>
      </c>
      <c r="W6" s="121">
        <f>IF(SUM(B10:P12)&gt;0,AVERAGE(B10:P12),"?")</f>
        <v>1.370257510637965</v>
      </c>
      <c r="X6" s="121">
        <f>IF(COUNT(B11:P12)&gt;1,STDEV(B11:P12),"?")</f>
        <v>0.19952807139545436</v>
      </c>
    </row>
    <row r="7" spans="1:24" ht="13.5">
      <c r="A7" s="43" t="s">
        <v>27</v>
      </c>
      <c r="B7" s="44">
        <v>27.7</v>
      </c>
      <c r="C7" s="45">
        <v>27.4</v>
      </c>
      <c r="D7" s="45">
        <v>24.4</v>
      </c>
      <c r="E7" s="45">
        <v>24.7</v>
      </c>
      <c r="F7" s="45">
        <v>30.3</v>
      </c>
      <c r="G7" s="45">
        <v>28.3</v>
      </c>
      <c r="H7" s="45">
        <v>27.3</v>
      </c>
      <c r="I7" s="45">
        <v>34</v>
      </c>
      <c r="J7" s="45">
        <v>29.4</v>
      </c>
      <c r="K7" s="133">
        <v>25.9</v>
      </c>
      <c r="L7" s="133">
        <v>30.3</v>
      </c>
      <c r="M7" s="133">
        <v>31.4</v>
      </c>
      <c r="N7" s="133">
        <v>28.9</v>
      </c>
      <c r="O7" s="133"/>
      <c r="P7" s="113"/>
      <c r="R7" s="31" t="str">
        <f>A13</f>
        <v>Distance between processes</v>
      </c>
      <c r="S7" s="21">
        <f>COUNTA(B13:P15)</f>
        <v>39</v>
      </c>
      <c r="T7" s="13">
        <f>IF(SUM(B13:P15)&gt;0,MIN(B13:P15),"")</f>
        <v>2.2</v>
      </c>
      <c r="U7" s="14" t="str">
        <f>IF(COUNT(T7)&gt;0,"–","?")</f>
        <v>–</v>
      </c>
      <c r="V7" s="15">
        <f>IF(SUM(B13:P15)&gt;0,MAX(B13:P15),"")</f>
        <v>30</v>
      </c>
      <c r="W7" s="14">
        <f>IF(SUM(B13:P15)&gt;0,AVERAGE(B13:P15),"?")</f>
        <v>4.482051282051281</v>
      </c>
      <c r="X7" s="14">
        <f>IF(COUNT(B13:P15)&gt;1,STDEV(B13:P15),"?")</f>
        <v>4.323002842498295</v>
      </c>
    </row>
    <row r="8" spans="1:24" ht="14.25" thickBot="1">
      <c r="A8" s="46"/>
      <c r="B8" s="47">
        <v>25.4</v>
      </c>
      <c r="C8" s="48">
        <v>23.1</v>
      </c>
      <c r="D8" s="48">
        <v>22.4</v>
      </c>
      <c r="E8" s="48">
        <v>24.4</v>
      </c>
      <c r="F8" s="48">
        <v>25.3</v>
      </c>
      <c r="G8" s="48">
        <v>28.9</v>
      </c>
      <c r="H8" s="48">
        <v>25.4</v>
      </c>
      <c r="I8" s="48">
        <v>32.1</v>
      </c>
      <c r="J8" s="48">
        <v>33.4</v>
      </c>
      <c r="K8" s="134">
        <v>27.4</v>
      </c>
      <c r="L8" s="134">
        <v>24.2</v>
      </c>
      <c r="M8" s="134">
        <v>30.3</v>
      </c>
      <c r="N8" s="134">
        <v>26.6</v>
      </c>
      <c r="O8" s="134"/>
      <c r="P8" s="52"/>
      <c r="Q8" s="33"/>
      <c r="R8" s="122" t="str">
        <f>A16</f>
        <v>Number of processes on the egg circumference</v>
      </c>
      <c r="S8" s="123">
        <f>COUNTA(B16:P16)</f>
        <v>13</v>
      </c>
      <c r="T8" s="124">
        <f>IF(SUM(B16:P16)&gt;0,MIN(B16:P16),"")</f>
        <v>9</v>
      </c>
      <c r="U8" s="24" t="str">
        <f>IF(COUNT(T8)&gt;0,"–","?")</f>
        <v>–</v>
      </c>
      <c r="V8" s="125">
        <f>IF(SUM(B16:P16)&gt;0,MAX(B16:P16),"")</f>
        <v>10</v>
      </c>
      <c r="W8" s="24">
        <f>IF(SUM(B16:P16)&gt;0,AVERAGE(B16:P16),"?")</f>
        <v>9.692307692307692</v>
      </c>
      <c r="X8" s="24">
        <f>IF(COUNT(B16:P16)&gt;1,STDEV(B16:P16),"?")</f>
        <v>0.48038446141525687</v>
      </c>
    </row>
    <row r="9" spans="1:17" ht="14.25" thickBot="1">
      <c r="A9" s="49"/>
      <c r="B9" s="50">
        <v>26.1</v>
      </c>
      <c r="C9" s="51">
        <v>22</v>
      </c>
      <c r="D9" s="51">
        <v>24.9</v>
      </c>
      <c r="E9" s="51">
        <v>25.3</v>
      </c>
      <c r="F9" s="51">
        <v>23.4</v>
      </c>
      <c r="G9" s="51">
        <v>27</v>
      </c>
      <c r="H9" s="51">
        <v>25.6</v>
      </c>
      <c r="I9" s="51">
        <v>32.7</v>
      </c>
      <c r="J9" s="51">
        <v>30.8</v>
      </c>
      <c r="K9" s="135">
        <v>26.8</v>
      </c>
      <c r="L9" s="135">
        <v>27.5</v>
      </c>
      <c r="M9" s="135">
        <v>29.7</v>
      </c>
      <c r="N9" s="135">
        <v>25.2</v>
      </c>
      <c r="O9" s="135"/>
      <c r="P9" s="54"/>
      <c r="Q9" s="33"/>
    </row>
    <row r="10" spans="1:17" ht="13.5">
      <c r="A10" s="55" t="s">
        <v>14</v>
      </c>
      <c r="B10" s="91">
        <f>IF(AND((B7&gt;0),(B4&gt;0)),(B7/B4),"")</f>
        <v>1.3381642512077294</v>
      </c>
      <c r="C10" s="92">
        <f aca="true" t="shared" si="1" ref="C10:P10">IF(AND((C7&gt;0),(C4&gt;0)),(C7/C4),"")</f>
        <v>1.5222222222222221</v>
      </c>
      <c r="D10" s="92">
        <f t="shared" si="1"/>
        <v>1.173076923076923</v>
      </c>
      <c r="E10" s="92">
        <f t="shared" si="1"/>
        <v>1.241206030150754</v>
      </c>
      <c r="F10" s="92">
        <f t="shared" si="1"/>
        <v>1.2418032786885247</v>
      </c>
      <c r="G10" s="92">
        <f t="shared" si="1"/>
        <v>1.3737864077669901</v>
      </c>
      <c r="H10" s="92">
        <f t="shared" si="1"/>
        <v>1.385786802030457</v>
      </c>
      <c r="I10" s="92">
        <f t="shared" si="1"/>
        <v>1.5596330275229358</v>
      </c>
      <c r="J10" s="92">
        <f t="shared" si="1"/>
        <v>1.3738317757009346</v>
      </c>
      <c r="K10" s="92">
        <f aca="true" t="shared" si="2" ref="K10:O12">IF(AND((K7&gt;0),(K4&gt;0)),(K7/K4),"")</f>
        <v>1.3489583333333333</v>
      </c>
      <c r="L10" s="92">
        <f t="shared" si="2"/>
        <v>1.5226130653266332</v>
      </c>
      <c r="M10" s="92">
        <f t="shared" si="2"/>
        <v>1.4952380952380953</v>
      </c>
      <c r="N10" s="92">
        <f t="shared" si="2"/>
        <v>1.4896907216494846</v>
      </c>
      <c r="O10" s="92">
        <f t="shared" si="2"/>
      </c>
      <c r="P10" s="93">
        <f t="shared" si="1"/>
      </c>
      <c r="Q10" s="33"/>
    </row>
    <row r="11" spans="1:17" ht="13.5">
      <c r="A11" s="46"/>
      <c r="B11" s="94">
        <f>IF(AND((B8&gt;0),(B5&gt;0)),(B8/B5),"")</f>
        <v>1.233009708737864</v>
      </c>
      <c r="C11" s="90">
        <v>1</v>
      </c>
      <c r="D11" s="90">
        <f aca="true" t="shared" si="3" ref="D11:P11">IF(AND((D8&gt;0),(D5&gt;0)),(D8/D5),"")</f>
        <v>1.041860465116279</v>
      </c>
      <c r="E11" s="90">
        <f t="shared" si="3"/>
        <v>1.3189189189189188</v>
      </c>
      <c r="F11" s="90">
        <f t="shared" si="3"/>
        <v>1.0952380952380951</v>
      </c>
      <c r="G11" s="90">
        <f t="shared" si="3"/>
        <v>1.482051282051282</v>
      </c>
      <c r="H11" s="90">
        <f t="shared" si="3"/>
        <v>1.502958579881657</v>
      </c>
      <c r="I11" s="90">
        <f t="shared" si="3"/>
        <v>1.4930232558139536</v>
      </c>
      <c r="J11" s="90">
        <f t="shared" si="3"/>
        <v>1.598086124401914</v>
      </c>
      <c r="K11" s="90">
        <f t="shared" si="2"/>
        <v>1.3110047846889952</v>
      </c>
      <c r="L11" s="90">
        <f t="shared" si="2"/>
        <v>1.5714285714285714</v>
      </c>
      <c r="M11" s="90">
        <f t="shared" si="2"/>
        <v>1.5699481865284974</v>
      </c>
      <c r="N11" s="90">
        <f t="shared" si="2"/>
        <v>1.5833333333333333</v>
      </c>
      <c r="O11" s="90">
        <f t="shared" si="2"/>
      </c>
      <c r="P11" s="95">
        <f t="shared" si="3"/>
      </c>
      <c r="Q11" s="33"/>
    </row>
    <row r="12" spans="1:17" ht="14.25" thickBot="1">
      <c r="A12" s="49"/>
      <c r="B12" s="96">
        <f>IF(AND((B9&gt;0),(B6&gt;0)),(B9/B6),"")</f>
        <v>1.3664921465968587</v>
      </c>
      <c r="C12" s="97">
        <f aca="true" t="shared" si="4" ref="C12:P12">IF(AND((C9&gt;0),(C6&gt;0)),(C9/C6),"")</f>
        <v>1.2941176470588236</v>
      </c>
      <c r="D12" s="97">
        <f t="shared" si="4"/>
        <v>1.1017699115044246</v>
      </c>
      <c r="E12" s="97">
        <f t="shared" si="4"/>
        <v>1.2524752475247525</v>
      </c>
      <c r="F12" s="97">
        <f t="shared" si="4"/>
        <v>1</v>
      </c>
      <c r="G12" s="97">
        <f t="shared" si="4"/>
        <v>1.3775510204081631</v>
      </c>
      <c r="H12" s="97">
        <f t="shared" si="4"/>
        <v>1.2673267326732673</v>
      </c>
      <c r="I12" s="97">
        <f t="shared" si="4"/>
        <v>1.5424528301886795</v>
      </c>
      <c r="J12" s="97">
        <f t="shared" si="4"/>
        <v>1.5323383084577114</v>
      </c>
      <c r="K12" s="97">
        <f t="shared" si="2"/>
        <v>1.1858407079646018</v>
      </c>
      <c r="L12" s="97">
        <f t="shared" si="2"/>
        <v>1.5624999999999998</v>
      </c>
      <c r="M12" s="97">
        <f t="shared" si="2"/>
        <v>1.5153061224489794</v>
      </c>
      <c r="N12" s="97">
        <f t="shared" si="2"/>
        <v>1.575</v>
      </c>
      <c r="O12" s="97">
        <f t="shared" si="2"/>
      </c>
      <c r="P12" s="98">
        <f t="shared" si="4"/>
      </c>
      <c r="Q12" s="33"/>
    </row>
    <row r="13" spans="1:21" ht="13.5">
      <c r="A13" s="55" t="s">
        <v>9</v>
      </c>
      <c r="B13" s="44">
        <v>3.1</v>
      </c>
      <c r="C13" s="45">
        <v>3.3</v>
      </c>
      <c r="D13" s="45">
        <v>3.2</v>
      </c>
      <c r="E13" s="45">
        <v>3.5</v>
      </c>
      <c r="F13" s="45">
        <v>3</v>
      </c>
      <c r="G13" s="45">
        <v>2.2</v>
      </c>
      <c r="H13" s="45">
        <v>30</v>
      </c>
      <c r="I13" s="45">
        <v>3.3</v>
      </c>
      <c r="J13" s="45">
        <v>3.8</v>
      </c>
      <c r="K13" s="133">
        <v>5.4</v>
      </c>
      <c r="L13" s="133">
        <v>5.1</v>
      </c>
      <c r="M13" s="133">
        <v>5</v>
      </c>
      <c r="N13" s="133">
        <v>3.2</v>
      </c>
      <c r="O13" s="133"/>
      <c r="P13" s="56"/>
      <c r="Q13" s="33"/>
      <c r="R13" s="53"/>
      <c r="S13" s="53"/>
      <c r="T13" s="2"/>
      <c r="U13" s="2"/>
    </row>
    <row r="14" spans="1:21" ht="13.5">
      <c r="A14" s="46"/>
      <c r="B14" s="47">
        <v>3.6</v>
      </c>
      <c r="C14" s="48">
        <v>4</v>
      </c>
      <c r="D14" s="48">
        <v>4.6</v>
      </c>
      <c r="E14" s="48">
        <v>3.2</v>
      </c>
      <c r="F14" s="48">
        <v>2.9</v>
      </c>
      <c r="G14" s="48">
        <v>3.6</v>
      </c>
      <c r="H14" s="48">
        <v>3.2</v>
      </c>
      <c r="I14" s="48">
        <v>3.5</v>
      </c>
      <c r="J14" s="48">
        <v>5.6</v>
      </c>
      <c r="K14" s="134">
        <v>4.3</v>
      </c>
      <c r="L14" s="134">
        <v>3.4</v>
      </c>
      <c r="M14" s="134">
        <v>6.6</v>
      </c>
      <c r="N14" s="134">
        <v>3.3</v>
      </c>
      <c r="O14" s="134"/>
      <c r="P14" s="52"/>
      <c r="Q14" s="33"/>
      <c r="R14" s="53"/>
      <c r="S14" s="53"/>
      <c r="T14" s="2"/>
      <c r="U14" s="2"/>
    </row>
    <row r="15" spans="1:21" ht="14.25" thickBot="1">
      <c r="A15" s="49"/>
      <c r="B15" s="50">
        <v>3.7</v>
      </c>
      <c r="C15" s="51">
        <v>3.2</v>
      </c>
      <c r="D15" s="51">
        <v>3.8</v>
      </c>
      <c r="E15" s="51">
        <v>2.2</v>
      </c>
      <c r="F15" s="51">
        <v>2.2</v>
      </c>
      <c r="G15" s="51">
        <v>4.3</v>
      </c>
      <c r="H15" s="51">
        <v>3.3</v>
      </c>
      <c r="I15" s="51">
        <v>2.2</v>
      </c>
      <c r="J15" s="51">
        <v>4.5</v>
      </c>
      <c r="K15" s="135">
        <v>4.2</v>
      </c>
      <c r="L15" s="135">
        <v>4.8</v>
      </c>
      <c r="M15" s="135">
        <v>6.4</v>
      </c>
      <c r="N15" s="135">
        <v>4.1</v>
      </c>
      <c r="O15" s="135"/>
      <c r="P15" s="54"/>
      <c r="Q15" s="33"/>
      <c r="R15" s="53"/>
      <c r="S15" s="53"/>
      <c r="T15" s="2"/>
      <c r="U15" s="2"/>
    </row>
    <row r="16" spans="1:21" ht="14.25" thickBot="1">
      <c r="A16" s="58" t="s">
        <v>25</v>
      </c>
      <c r="B16" s="116">
        <v>9</v>
      </c>
      <c r="C16" s="117">
        <v>10</v>
      </c>
      <c r="D16" s="117">
        <v>10</v>
      </c>
      <c r="E16" s="117">
        <v>9</v>
      </c>
      <c r="F16" s="117">
        <v>10</v>
      </c>
      <c r="G16" s="117">
        <v>10</v>
      </c>
      <c r="H16" s="117">
        <v>9</v>
      </c>
      <c r="I16" s="117">
        <v>10</v>
      </c>
      <c r="J16" s="117">
        <v>10</v>
      </c>
      <c r="K16" s="136">
        <v>9</v>
      </c>
      <c r="L16" s="136">
        <v>10</v>
      </c>
      <c r="M16" s="136">
        <v>10</v>
      </c>
      <c r="N16" s="136">
        <v>10</v>
      </c>
      <c r="O16" s="136"/>
      <c r="P16" s="118"/>
      <c r="Q16" s="57"/>
      <c r="R16" s="57"/>
      <c r="S16" s="57"/>
      <c r="T16" s="57"/>
      <c r="U16" s="57"/>
    </row>
    <row r="17" ht="13.5">
      <c r="A17" s="59"/>
    </row>
    <row r="27" ht="13.5">
      <c r="A27" s="57"/>
    </row>
    <row r="28" ht="13.5">
      <c r="A28" s="57"/>
    </row>
    <row r="30" ht="13.5">
      <c r="A30" s="57"/>
    </row>
    <row r="31" ht="13.5">
      <c r="A31" s="2"/>
    </row>
    <row r="32" ht="13.5">
      <c r="A32" s="2"/>
    </row>
    <row r="33" ht="13.5">
      <c r="A33" s="57"/>
    </row>
    <row r="34" ht="13.5">
      <c r="A34" s="57"/>
    </row>
    <row r="35" ht="13.5">
      <c r="A35" s="2"/>
    </row>
    <row r="36" ht="13.5">
      <c r="A36" s="57"/>
    </row>
    <row r="37" ht="13.5">
      <c r="A37" s="57"/>
    </row>
    <row r="38" ht="13.5">
      <c r="A38" s="2"/>
    </row>
    <row r="39" ht="13.5">
      <c r="A39" s="57"/>
    </row>
    <row r="40" ht="13.5">
      <c r="A40" s="57"/>
    </row>
    <row r="41" ht="13.5">
      <c r="A41" s="57"/>
    </row>
    <row r="42" ht="13.5">
      <c r="A42" s="2"/>
    </row>
  </sheetData>
  <sheetProtection/>
  <mergeCells count="1">
    <mergeCell ref="T1:V1"/>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66FF33"/>
  </sheetPr>
  <dimension ref="A1:AM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9.50390625" style="109" bestFit="1" customWidth="1"/>
    <col min="2" max="2" width="9.50390625" style="144" bestFit="1" customWidth="1"/>
    <col min="3" max="3" width="9.125" style="110" customWidth="1"/>
    <col min="4" max="39" width="17.00390625" style="111" customWidth="1"/>
    <col min="40" max="16384" width="9.125" style="108" customWidth="1"/>
  </cols>
  <sheetData>
    <row r="1" spans="1:39" s="103" customFormat="1" ht="27">
      <c r="A1" s="100" t="s">
        <v>97</v>
      </c>
      <c r="B1" s="142" t="s">
        <v>98</v>
      </c>
      <c r="C1" s="101" t="s">
        <v>60</v>
      </c>
      <c r="D1" s="102" t="s">
        <v>24</v>
      </c>
      <c r="E1" s="102" t="s">
        <v>61</v>
      </c>
      <c r="F1" s="102" t="s">
        <v>62</v>
      </c>
      <c r="G1" s="102" t="s">
        <v>63</v>
      </c>
      <c r="H1" s="102" t="s">
        <v>64</v>
      </c>
      <c r="I1" s="102" t="s">
        <v>65</v>
      </c>
      <c r="J1" s="102" t="s">
        <v>66</v>
      </c>
      <c r="K1" s="102" t="s">
        <v>67</v>
      </c>
      <c r="L1" s="102" t="s">
        <v>68</v>
      </c>
      <c r="M1" s="102" t="s">
        <v>69</v>
      </c>
      <c r="N1" s="102" t="s">
        <v>70</v>
      </c>
      <c r="O1" s="102" t="s">
        <v>71</v>
      </c>
      <c r="P1" s="102" t="s">
        <v>79</v>
      </c>
      <c r="Q1" s="102" t="s">
        <v>80</v>
      </c>
      <c r="R1" s="102" t="s">
        <v>81</v>
      </c>
      <c r="S1" s="102" t="s">
        <v>82</v>
      </c>
      <c r="T1" s="102" t="s">
        <v>83</v>
      </c>
      <c r="U1" s="102" t="s">
        <v>84</v>
      </c>
      <c r="V1" s="102" t="s">
        <v>85</v>
      </c>
      <c r="W1" s="102" t="s">
        <v>86</v>
      </c>
      <c r="X1" s="102" t="s">
        <v>87</v>
      </c>
      <c r="Y1" s="102" t="s">
        <v>88</v>
      </c>
      <c r="Z1" s="102" t="s">
        <v>89</v>
      </c>
      <c r="AA1" s="102" t="s">
        <v>90</v>
      </c>
      <c r="AB1" s="102" t="s">
        <v>91</v>
      </c>
      <c r="AC1" s="102" t="s">
        <v>92</v>
      </c>
      <c r="AD1" s="102" t="s">
        <v>93</v>
      </c>
      <c r="AE1" s="102" t="s">
        <v>94</v>
      </c>
      <c r="AF1" s="102" t="s">
        <v>95</v>
      </c>
      <c r="AG1" s="102" t="s">
        <v>96</v>
      </c>
      <c r="AH1" s="102" t="s">
        <v>72</v>
      </c>
      <c r="AI1" s="102" t="s">
        <v>73</v>
      </c>
      <c r="AJ1" s="102" t="s">
        <v>74</v>
      </c>
      <c r="AK1" s="102" t="s">
        <v>75</v>
      </c>
      <c r="AL1" s="102" t="s">
        <v>76</v>
      </c>
      <c r="AM1" s="102" t="s">
        <v>77</v>
      </c>
    </row>
    <row r="2" spans="1:39" ht="12.75">
      <c r="A2" s="100" t="s">
        <v>116</v>
      </c>
      <c r="B2" s="142" t="s">
        <v>117</v>
      </c>
      <c r="C2" s="104" t="str">
        <f>individuals!B1</f>
        <v>Holotype</v>
      </c>
      <c r="D2" s="105">
        <f>IF(individuals!B3&gt;0,individuals!B3,"")</f>
        <v>456</v>
      </c>
      <c r="E2" s="106">
        <f>IF(individuals!B5&gt;0,individuals!B5,"")</f>
        <v>46.4</v>
      </c>
      <c r="F2" s="106">
        <f>IF(individuals!B6&gt;0,individuals!B6,"")</f>
        <v>37.3</v>
      </c>
      <c r="G2" s="106">
        <f>IF(individuals!B7&gt;0,individuals!B7,"")</f>
        <v>7.2</v>
      </c>
      <c r="H2" s="107">
        <f>IF(individuals!B8&gt;0,individuals!B8,"")</f>
        <v>4.7</v>
      </c>
      <c r="I2" s="106">
        <f>IF(individuals!B9&gt;0,individuals!B9,"")</f>
        <v>29</v>
      </c>
      <c r="J2" s="106">
        <f>IF(individuals!B11&gt;0,individuals!B11,"")</f>
        <v>6.5</v>
      </c>
      <c r="K2" s="107">
        <f>IF(individuals!B12&gt;0,individuals!B12,"")</f>
        <v>5.5</v>
      </c>
      <c r="L2" s="106">
        <f>IF(individuals!B13&gt;0,individuals!B13,"")</f>
        <v>7.8</v>
      </c>
      <c r="M2" s="107" t="e">
        <f>IF(individuals!#REF!&gt;0,individuals!#REF!,"")</f>
        <v>#REF!</v>
      </c>
      <c r="N2" s="106">
        <f>IF(individuals!B14&gt;0,individuals!B14,"")</f>
        <v>22.4</v>
      </c>
      <c r="O2" s="106" t="e">
        <f>IF(individuals!#REF!&gt;0,individuals!#REF!,"")</f>
        <v>#REF!</v>
      </c>
      <c r="P2" s="106" t="e">
        <f>IF(individuals!#REF!&gt;0,individuals!#REF!,"")</f>
        <v>#REF!</v>
      </c>
      <c r="Q2" s="106">
        <f>IF(individuals!B16&gt;0,individuals!B16,"")</f>
        <v>12.1</v>
      </c>
      <c r="R2" s="106">
        <f>IF(individuals!B17&gt;0,individuals!B17,"")</f>
      </c>
      <c r="S2" s="106" t="e">
        <f>IF(individuals!#REF!&gt;0,individuals!#REF!,"")</f>
        <v>#REF!</v>
      </c>
      <c r="T2" s="106">
        <f>IF(individuals!B18&gt;0,individuals!B18,"")</f>
        <v>11.8</v>
      </c>
      <c r="U2" s="106">
        <f>IF(individuals!B19&gt;0,individuals!B19,"")</f>
        <v>8.7</v>
      </c>
      <c r="V2" s="106" t="e">
        <f>IF(individuals!#REF!&gt;0,individuals!#REF!,"")</f>
        <v>#REF!</v>
      </c>
      <c r="W2" s="106">
        <f>IF(individuals!B21&gt;0,individuals!B21,"")</f>
        <v>13.4</v>
      </c>
      <c r="X2" s="106">
        <f>IF(individuals!B22&gt;0,individuals!B22,"")</f>
        <v>8.9</v>
      </c>
      <c r="Y2" s="106" t="e">
        <f>IF(individuals!#REF!&gt;0,individuals!#REF!,"")</f>
        <v>#REF!</v>
      </c>
      <c r="Z2" s="106">
        <f>IF(individuals!B23&gt;0,individuals!B23,"")</f>
      </c>
      <c r="AA2" s="106">
        <f>IF(individuals!B24&gt;0,individuals!B24,"")</f>
      </c>
      <c r="AB2" s="106" t="e">
        <f>IF(individuals!#REF!&gt;0,individuals!#REF!,"")</f>
        <v>#REF!</v>
      </c>
      <c r="AC2" s="106">
        <f>IF(individuals!B26&gt;0,individuals!B26,"")</f>
        <v>13.5</v>
      </c>
      <c r="AD2" s="106">
        <f>IF(individuals!B27&gt;0,individuals!B27,"")</f>
        <v>8.6</v>
      </c>
      <c r="AE2" s="106" t="e">
        <f>IF(individuals!#REF!&gt;0,individuals!#REF!,"")</f>
        <v>#REF!</v>
      </c>
      <c r="AF2" s="106">
        <f>IF(individuals!B28&gt;0,individuals!B28,"")</f>
        <v>13</v>
      </c>
      <c r="AG2" s="106">
        <f>IF(individuals!B29&gt;0,individuals!B29,"")</f>
      </c>
      <c r="AH2" s="106" t="e">
        <f>IF(individuals!#REF!&gt;0,individuals!#REF!,"")</f>
        <v>#REF!</v>
      </c>
      <c r="AI2" s="106">
        <f>IF(individuals!B31&gt;0,individuals!B31,"")</f>
        <v>14.6</v>
      </c>
      <c r="AJ2" s="106">
        <f>IF(individuals!B32&gt;0,individuals!B32,"")</f>
        <v>10.3</v>
      </c>
      <c r="AK2" s="106" t="e">
        <f>IF(individuals!#REF!&gt;0,individuals!#REF!,"")</f>
        <v>#REF!</v>
      </c>
      <c r="AL2" s="106">
        <f>IF(individuals!B33&gt;0,individuals!B33,"")</f>
        <v>15</v>
      </c>
      <c r="AM2" s="106">
        <f>IF(individuals!B34&gt;0,individuals!B34,"")</f>
        <v>10.4</v>
      </c>
    </row>
    <row r="3" spans="1:39" ht="12.75">
      <c r="A3" s="100" t="str">
        <f>A$2</f>
        <v>Paramacrobiotus intii</v>
      </c>
      <c r="B3" s="143" t="str">
        <f>B$2</f>
        <v>Peru.0</v>
      </c>
      <c r="C3" s="104" t="str">
        <f>individuals!D1</f>
        <v>2001\57</v>
      </c>
      <c r="D3" s="105">
        <f>IF(individuals!D3&gt;0,individuals!D3,"")</f>
        <v>427.4</v>
      </c>
      <c r="E3" s="106">
        <f>IF(individuals!D5&gt;0,individuals!D5,"")</f>
        <v>45.4</v>
      </c>
      <c r="F3" s="106">
        <f>IF(individuals!D6&gt;0,individuals!D6,"")</f>
        <v>36.2</v>
      </c>
      <c r="G3" s="106">
        <f>IF(individuals!D7&gt;0,individuals!D7,"")</f>
        <v>6.7</v>
      </c>
      <c r="H3" s="107">
        <f>IF(individuals!D8&gt;0,individuals!D8,"")</f>
        <v>4.8</v>
      </c>
      <c r="I3" s="106">
        <f>IF(individuals!D9&gt;0,individuals!D9,"")</f>
        <v>25.7</v>
      </c>
      <c r="J3" s="106">
        <f>IF(individuals!D11&gt;0,individuals!D11,"")</f>
        <v>7</v>
      </c>
      <c r="K3" s="107">
        <f>IF(individuals!D12&gt;0,individuals!D12,"")</f>
        <v>5.7</v>
      </c>
      <c r="L3" s="106">
        <f>IF(individuals!D13&gt;0,individuals!D13,"")</f>
        <v>8.2</v>
      </c>
      <c r="M3" s="107" t="e">
        <f>IF(individuals!#REF!&gt;0,individuals!#REF!,"")</f>
        <v>#REF!</v>
      </c>
      <c r="N3" s="106">
        <f>IF(individuals!D14&gt;0,individuals!D14,"")</f>
        <v>21.3</v>
      </c>
      <c r="O3" s="106" t="e">
        <f>IF(individuals!#REF!&gt;0,individuals!#REF!,"")</f>
        <v>#REF!</v>
      </c>
      <c r="P3" s="106" t="e">
        <f>IF(individuals!#REF!&gt;0,individuals!#REF!,"")</f>
        <v>#REF!</v>
      </c>
      <c r="Q3" s="106">
        <f>IF(individuals!D16&gt;0,individuals!D16,"")</f>
        <v>11</v>
      </c>
      <c r="R3" s="106">
        <f>IF(individuals!D17&gt;0,individuals!D17,"")</f>
        <v>7.4</v>
      </c>
      <c r="S3" s="106" t="e">
        <f>IF(individuals!#REF!&gt;0,individuals!#REF!,"")</f>
        <v>#REF!</v>
      </c>
      <c r="T3" s="106">
        <f>IF(individuals!D18&gt;0,individuals!D18,"")</f>
      </c>
      <c r="U3" s="106">
        <f>IF(individuals!D19&gt;0,individuals!D19,"")</f>
      </c>
      <c r="V3" s="106" t="e">
        <f>IF(individuals!#REF!&gt;0,individuals!#REF!,"")</f>
        <v>#REF!</v>
      </c>
      <c r="W3" s="106">
        <f>IF(individuals!D21&gt;0,individuals!D21,"")</f>
        <v>11.9</v>
      </c>
      <c r="X3" s="106">
        <f>IF(individuals!D22&gt;0,individuals!D22,"")</f>
        <v>9.9</v>
      </c>
      <c r="Y3" s="106" t="e">
        <f>IF(individuals!#REF!&gt;0,individuals!#REF!,"")</f>
        <v>#REF!</v>
      </c>
      <c r="Z3" s="106">
        <f>IF(individuals!D23&gt;0,individuals!D23,"")</f>
        <v>11.2</v>
      </c>
      <c r="AA3" s="106">
        <f>IF(individuals!D24&gt;0,individuals!D24,"")</f>
        <v>9.7</v>
      </c>
      <c r="AB3" s="106" t="e">
        <f>IF(individuals!#REF!&gt;0,individuals!#REF!,"")</f>
        <v>#REF!</v>
      </c>
      <c r="AC3" s="106">
        <f>IF(individuals!D26&gt;0,individuals!D26,"")</f>
        <v>11.1</v>
      </c>
      <c r="AD3" s="106">
        <f>IF(individuals!D27&gt;0,individuals!D27,"")</f>
        <v>8.9</v>
      </c>
      <c r="AE3" s="106" t="e">
        <f>IF(individuals!#REF!&gt;0,individuals!#REF!,"")</f>
        <v>#REF!</v>
      </c>
      <c r="AF3" s="106">
        <f>IF(individuals!D28&gt;0,individuals!D28,"")</f>
      </c>
      <c r="AG3" s="106">
        <f>IF(individuals!D29&gt;0,individuals!D29,"")</f>
      </c>
      <c r="AH3" s="106" t="e">
        <f>IF(individuals!#REF!&gt;0,individuals!#REF!,"")</f>
        <v>#REF!</v>
      </c>
      <c r="AI3" s="106">
        <f>IF(individuals!D31&gt;0,individuals!D31,"")</f>
      </c>
      <c r="AJ3" s="106">
        <f>IF(individuals!D32&gt;0,individuals!D32,"")</f>
      </c>
      <c r="AK3" s="106" t="e">
        <f>IF(individuals!#REF!&gt;0,individuals!#REF!,"")</f>
        <v>#REF!</v>
      </c>
      <c r="AL3" s="106">
        <f>IF(individuals!D33&gt;0,individuals!D33,"")</f>
      </c>
      <c r="AM3" s="106">
        <f>IF(individuals!D34&gt;0,individuals!D34,"")</f>
      </c>
    </row>
    <row r="4" spans="1:39" ht="12.75">
      <c r="A4" s="100" t="str">
        <f aca="true" t="shared" si="0" ref="A4:B16">A$2</f>
        <v>Paramacrobiotus intii</v>
      </c>
      <c r="B4" s="143" t="str">
        <f t="shared" si="0"/>
        <v>Peru.0</v>
      </c>
      <c r="C4" s="104" t="str">
        <f>individuals!F1</f>
        <v>2001\57</v>
      </c>
      <c r="D4" s="105">
        <f>IF(individuals!F3&gt;0,individuals!F3,"")</f>
        <v>476.2</v>
      </c>
      <c r="E4" s="106">
        <f>IF(individuals!F5&gt;0,individuals!F5,"")</f>
        <v>51</v>
      </c>
      <c r="F4" s="106">
        <f>IF(individuals!F6&gt;0,individuals!F6,"")</f>
        <v>40</v>
      </c>
      <c r="G4" s="106">
        <f>IF(individuals!F7&gt;0,individuals!F7,"")</f>
        <v>7.1</v>
      </c>
      <c r="H4" s="107">
        <f>IF(individuals!F8&gt;0,individuals!F8,"")</f>
        <v>5</v>
      </c>
      <c r="I4" s="106">
        <f>IF(individuals!F9&gt;0,individuals!F9,"")</f>
        <v>33.5</v>
      </c>
      <c r="J4" s="106">
        <f>IF(individuals!F11&gt;0,individuals!F11,"")</f>
        <v>7.3</v>
      </c>
      <c r="K4" s="107">
        <f>IF(individuals!F12&gt;0,individuals!F12,"")</f>
        <v>6.4</v>
      </c>
      <c r="L4" s="106">
        <f>IF(individuals!F13&gt;0,individuals!F13,"")</f>
        <v>9.5</v>
      </c>
      <c r="M4" s="107" t="e">
        <f>IF(individuals!#REF!&gt;0,individuals!#REF!,"")</f>
        <v>#REF!</v>
      </c>
      <c r="N4" s="106">
        <f>IF(individuals!F14&gt;0,individuals!F14,"")</f>
        <v>24.9</v>
      </c>
      <c r="O4" s="106" t="e">
        <f>IF(individuals!#REF!&gt;0,individuals!#REF!,"")</f>
        <v>#REF!</v>
      </c>
      <c r="P4" s="106" t="e">
        <f>IF(individuals!#REF!&gt;0,individuals!#REF!,"")</f>
        <v>#REF!</v>
      </c>
      <c r="Q4" s="106">
        <f>IF(individuals!F16&gt;0,individuals!F16,"")</f>
      </c>
      <c r="R4" s="106">
        <f>IF(individuals!F17&gt;0,individuals!F17,"")</f>
      </c>
      <c r="S4" s="106" t="e">
        <f>IF(individuals!#REF!&gt;0,individuals!#REF!,"")</f>
        <v>#REF!</v>
      </c>
      <c r="T4" s="106">
        <f>IF(individuals!F18&gt;0,individuals!F18,"")</f>
        <v>11.9</v>
      </c>
      <c r="U4" s="106">
        <f>IF(individuals!F19&gt;0,individuals!F19,"")</f>
        <v>9.3</v>
      </c>
      <c r="V4" s="106" t="e">
        <f>IF(individuals!#REF!&gt;0,individuals!#REF!,"")</f>
        <v>#REF!</v>
      </c>
      <c r="W4" s="106">
        <f>IF(individuals!F21&gt;0,individuals!F21,"")</f>
        <v>14.4</v>
      </c>
      <c r="X4" s="106">
        <f>IF(individuals!F22&gt;0,individuals!F22,"")</f>
      </c>
      <c r="Y4" s="106" t="e">
        <f>IF(individuals!#REF!&gt;0,individuals!#REF!,"")</f>
        <v>#REF!</v>
      </c>
      <c r="Z4" s="106">
        <f>IF(individuals!F23&gt;0,individuals!F23,"")</f>
      </c>
      <c r="AA4" s="106">
        <f>IF(individuals!F24&gt;0,individuals!F24,"")</f>
      </c>
      <c r="AB4" s="106" t="e">
        <f>IF(individuals!#REF!&gt;0,individuals!#REF!,"")</f>
        <v>#REF!</v>
      </c>
      <c r="AC4" s="106">
        <f>IF(individuals!F26&gt;0,individuals!F26,"")</f>
      </c>
      <c r="AD4" s="106">
        <f>IF(individuals!F27&gt;0,individuals!F27,"")</f>
      </c>
      <c r="AE4" s="106" t="e">
        <f>IF(individuals!#REF!&gt;0,individuals!#REF!,"")</f>
        <v>#REF!</v>
      </c>
      <c r="AF4" s="106">
        <f>IF(individuals!F28&gt;0,individuals!F28,"")</f>
      </c>
      <c r="AG4" s="106">
        <f>IF(individuals!F29&gt;0,individuals!F29,"")</f>
      </c>
      <c r="AH4" s="106" t="e">
        <f>IF(individuals!#REF!&gt;0,individuals!#REF!,"")</f>
        <v>#REF!</v>
      </c>
      <c r="AI4" s="106">
        <f>IF(individuals!F31&gt;0,individuals!F31,"")</f>
        <v>13.3</v>
      </c>
      <c r="AJ4" s="106">
        <f>IF(individuals!F32&gt;0,individuals!F32,"")</f>
        <v>10</v>
      </c>
      <c r="AK4" s="106" t="e">
        <f>IF(individuals!#REF!&gt;0,individuals!#REF!,"")</f>
        <v>#REF!</v>
      </c>
      <c r="AL4" s="106">
        <f>IF(individuals!F33&gt;0,individuals!F33,"")</f>
        <v>15.2</v>
      </c>
      <c r="AM4" s="106">
        <f>IF(individuals!F34&gt;0,individuals!F34,"")</f>
        <v>10.2</v>
      </c>
    </row>
    <row r="5" spans="1:39" ht="12.75">
      <c r="A5" s="100" t="str">
        <f t="shared" si="0"/>
        <v>Paramacrobiotus intii</v>
      </c>
      <c r="B5" s="143" t="str">
        <f t="shared" si="0"/>
        <v>Peru.0</v>
      </c>
      <c r="C5" s="104" t="str">
        <f>individuals!H1</f>
        <v>2001\57</v>
      </c>
      <c r="D5" s="105">
        <f>IF(individuals!H3&gt;0,individuals!H3,"")</f>
        <v>401.1</v>
      </c>
      <c r="E5" s="106">
        <f>IF(individuals!H5&gt;0,individuals!H5,"")</f>
        <v>41</v>
      </c>
      <c r="F5" s="106">
        <f>IF(individuals!H6&gt;0,individuals!H6,"")</f>
        <v>32.8</v>
      </c>
      <c r="G5" s="106">
        <f>IF(individuals!H7&gt;0,individuals!H7,"")</f>
        <v>6.4</v>
      </c>
      <c r="H5" s="107">
        <f>IF(individuals!H8&gt;0,individuals!H8,"")</f>
        <v>4.6</v>
      </c>
      <c r="I5" s="106">
        <f>IF(individuals!H9&gt;0,individuals!H9,"")</f>
        <v>24.2</v>
      </c>
      <c r="J5" s="106">
        <f>IF(individuals!H11&gt;0,individuals!H11,"")</f>
        <v>5.8</v>
      </c>
      <c r="K5" s="107">
        <f>IF(individuals!H12&gt;0,individuals!H12,"")</f>
        <v>4.6</v>
      </c>
      <c r="L5" s="106">
        <f>IF(individuals!H13&gt;0,individuals!H13,"")</f>
        <v>6.7</v>
      </c>
      <c r="M5" s="107" t="e">
        <f>IF(individuals!#REF!&gt;0,individuals!#REF!,"")</f>
        <v>#REF!</v>
      </c>
      <c r="N5" s="106">
        <f>IF(individuals!H14&gt;0,individuals!H14,"")</f>
        <v>18.3</v>
      </c>
      <c r="O5" s="106" t="e">
        <f>IF(individuals!#REF!&gt;0,individuals!#REF!,"")</f>
        <v>#REF!</v>
      </c>
      <c r="P5" s="106" t="e">
        <f>IF(individuals!#REF!&gt;0,individuals!#REF!,"")</f>
        <v>#REF!</v>
      </c>
      <c r="Q5" s="106">
        <f>IF(individuals!H16&gt;0,individuals!H16,"")</f>
      </c>
      <c r="R5" s="106">
        <f>IF(individuals!H17&gt;0,individuals!H17,"")</f>
      </c>
      <c r="S5" s="106" t="e">
        <f>IF(individuals!#REF!&gt;0,individuals!#REF!,"")</f>
        <v>#REF!</v>
      </c>
      <c r="T5" s="106">
        <f>IF(individuals!H18&gt;0,individuals!H18,"")</f>
      </c>
      <c r="U5" s="106">
        <f>IF(individuals!H19&gt;0,individuals!H19,"")</f>
      </c>
      <c r="V5" s="106" t="e">
        <f>IF(individuals!#REF!&gt;0,individuals!#REF!,"")</f>
        <v>#REF!</v>
      </c>
      <c r="W5" s="106">
        <f>IF(individuals!H21&gt;0,individuals!H21,"")</f>
      </c>
      <c r="X5" s="106">
        <f>IF(individuals!H22&gt;0,individuals!H22,"")</f>
      </c>
      <c r="Y5" s="106" t="e">
        <f>IF(individuals!#REF!&gt;0,individuals!#REF!,"")</f>
        <v>#REF!</v>
      </c>
      <c r="Z5" s="106">
        <f>IF(individuals!H23&gt;0,individuals!H23,"")</f>
        <v>11.3</v>
      </c>
      <c r="AA5" s="106">
        <f>IF(individuals!H24&gt;0,individuals!H24,"")</f>
        <v>9.1</v>
      </c>
      <c r="AB5" s="106" t="e">
        <f>IF(individuals!#REF!&gt;0,individuals!#REF!,"")</f>
        <v>#REF!</v>
      </c>
      <c r="AC5" s="106">
        <f>IF(individuals!H26&gt;0,individuals!H26,"")</f>
      </c>
      <c r="AD5" s="106">
        <f>IF(individuals!H27&gt;0,individuals!H27,"")</f>
      </c>
      <c r="AE5" s="106" t="e">
        <f>IF(individuals!#REF!&gt;0,individuals!#REF!,"")</f>
        <v>#REF!</v>
      </c>
      <c r="AF5" s="106">
        <f>IF(individuals!H28&gt;0,individuals!H28,"")</f>
        <v>10.9</v>
      </c>
      <c r="AG5" s="106">
        <f>IF(individuals!H29&gt;0,individuals!H29,"")</f>
        <v>8.9</v>
      </c>
      <c r="AH5" s="106" t="e">
        <f>IF(individuals!#REF!&gt;0,individuals!#REF!,"")</f>
        <v>#REF!</v>
      </c>
      <c r="AI5" s="106">
        <f>IF(individuals!H31&gt;0,individuals!H31,"")</f>
      </c>
      <c r="AJ5" s="106">
        <f>IF(individuals!H32&gt;0,individuals!H32,"")</f>
      </c>
      <c r="AK5" s="106" t="e">
        <f>IF(individuals!#REF!&gt;0,individuals!#REF!,"")</f>
        <v>#REF!</v>
      </c>
      <c r="AL5" s="106">
        <f>IF(individuals!H33&gt;0,individuals!H33,"")</f>
        <v>12.1</v>
      </c>
      <c r="AM5" s="106">
        <f>IF(individuals!H34&gt;0,individuals!H34,"")</f>
        <v>10.2</v>
      </c>
    </row>
    <row r="6" spans="1:39" ht="12.75">
      <c r="A6" s="100" t="str">
        <f t="shared" si="0"/>
        <v>Paramacrobiotus intii</v>
      </c>
      <c r="B6" s="143" t="str">
        <f t="shared" si="0"/>
        <v>Peru.0</v>
      </c>
      <c r="C6" s="104" t="str">
        <f>individuals!J1</f>
        <v>2001\59</v>
      </c>
      <c r="D6" s="105">
        <f>IF(individuals!J3&gt;0,individuals!J3,"")</f>
        <v>560.8</v>
      </c>
      <c r="E6" s="106">
        <f>IF(individuals!J5&gt;0,individuals!J5,"")</f>
        <v>49</v>
      </c>
      <c r="F6" s="106">
        <f>IF(individuals!J6&gt;0,individuals!J6,"")</f>
        <v>38.9</v>
      </c>
      <c r="G6" s="106">
        <f>IF(individuals!J7&gt;0,individuals!J7,"")</f>
        <v>8.1</v>
      </c>
      <c r="H6" s="107">
        <f>IF(individuals!J8&gt;0,individuals!J8,"")</f>
        <v>5.8</v>
      </c>
      <c r="I6" s="106">
        <f>IF(individuals!J9&gt;0,individuals!J9,"")</f>
      </c>
      <c r="J6" s="106">
        <f>IF(individuals!J11&gt;0,individuals!J11,"")</f>
        <v>7.8</v>
      </c>
      <c r="K6" s="107">
        <f>IF(individuals!J12&gt;0,individuals!J12,"")</f>
        <v>5.6</v>
      </c>
      <c r="L6" s="106">
        <f>IF(individuals!J13&gt;0,individuals!J13,"")</f>
        <v>8.1</v>
      </c>
      <c r="M6" s="107" t="e">
        <f>IF(individuals!#REF!&gt;0,individuals!#REF!,"")</f>
        <v>#REF!</v>
      </c>
      <c r="N6" s="106">
        <f>IF(individuals!J14&gt;0,individuals!J14,"")</f>
        <v>23.6</v>
      </c>
      <c r="O6" s="106" t="e">
        <f>IF(individuals!#REF!&gt;0,individuals!#REF!,"")</f>
        <v>#REF!</v>
      </c>
      <c r="P6" s="106" t="e">
        <f>IF(individuals!#REF!&gt;0,individuals!#REF!,"")</f>
        <v>#REF!</v>
      </c>
      <c r="Q6" s="106">
        <f>IF(individuals!J16&gt;0,individuals!J16,"")</f>
      </c>
      <c r="R6" s="106">
        <f>IF(individuals!J17&gt;0,individuals!J17,"")</f>
      </c>
      <c r="S6" s="106" t="e">
        <f>IF(individuals!#REF!&gt;0,individuals!#REF!,"")</f>
        <v>#REF!</v>
      </c>
      <c r="T6" s="106">
        <f>IF(individuals!J18&gt;0,individuals!J18,"")</f>
      </c>
      <c r="U6" s="106">
        <f>IF(individuals!J19&gt;0,individuals!J19,"")</f>
      </c>
      <c r="V6" s="106" t="e">
        <f>IF(individuals!#REF!&gt;0,individuals!#REF!,"")</f>
        <v>#REF!</v>
      </c>
      <c r="W6" s="106">
        <f>IF(individuals!J21&gt;0,individuals!J21,"")</f>
        <v>13.8</v>
      </c>
      <c r="X6" s="106">
        <f>IF(individuals!J22&gt;0,individuals!J22,"")</f>
        <v>9.4</v>
      </c>
      <c r="Y6" s="106" t="e">
        <f>IF(individuals!#REF!&gt;0,individuals!#REF!,"")</f>
        <v>#REF!</v>
      </c>
      <c r="Z6" s="106">
        <f>IF(individuals!J23&gt;0,individuals!J23,"")</f>
        <v>12.4</v>
      </c>
      <c r="AA6" s="106">
        <f>IF(individuals!J24&gt;0,individuals!J24,"")</f>
        <v>10.4</v>
      </c>
      <c r="AB6" s="106" t="e">
        <f>IF(individuals!#REF!&gt;0,individuals!#REF!,"")</f>
        <v>#REF!</v>
      </c>
      <c r="AC6" s="106">
        <f>IF(individuals!J26&gt;0,individuals!J26,"")</f>
      </c>
      <c r="AD6" s="106">
        <f>IF(individuals!J27&gt;0,individuals!J27,"")</f>
      </c>
      <c r="AE6" s="106" t="e">
        <f>IF(individuals!#REF!&gt;0,individuals!#REF!,"")</f>
        <v>#REF!</v>
      </c>
      <c r="AF6" s="106">
        <f>IF(individuals!J28&gt;0,individuals!J28,"")</f>
      </c>
      <c r="AG6" s="106">
        <f>IF(individuals!J29&gt;0,individuals!J29,"")</f>
      </c>
      <c r="AH6" s="106" t="e">
        <f>IF(individuals!#REF!&gt;0,individuals!#REF!,"")</f>
        <v>#REF!</v>
      </c>
      <c r="AI6" s="106">
        <f>IF(individuals!J31&gt;0,individuals!J31,"")</f>
      </c>
      <c r="AJ6" s="106">
        <f>IF(individuals!J32&gt;0,individuals!J32,"")</f>
      </c>
      <c r="AK6" s="106" t="e">
        <f>IF(individuals!#REF!&gt;0,individuals!#REF!,"")</f>
        <v>#REF!</v>
      </c>
      <c r="AL6" s="106">
        <f>IF(individuals!J33&gt;0,individuals!J33,"")</f>
      </c>
      <c r="AM6" s="106">
        <f>IF(individuals!J34&gt;0,individuals!J34,"")</f>
      </c>
    </row>
    <row r="7" spans="1:39" ht="12.75">
      <c r="A7" s="100" t="str">
        <f t="shared" si="0"/>
        <v>Paramacrobiotus intii</v>
      </c>
      <c r="B7" s="143" t="str">
        <f t="shared" si="0"/>
        <v>Peru.0</v>
      </c>
      <c r="C7" s="104" t="str">
        <f>individuals!L1</f>
        <v>2001\59</v>
      </c>
      <c r="D7" s="105">
        <f>IF(individuals!L3&gt;0,individuals!L3,"")</f>
        <v>462.3</v>
      </c>
      <c r="E7" s="106">
        <f>IF(individuals!L5&gt;0,individuals!L5,"")</f>
        <v>51.1</v>
      </c>
      <c r="F7" s="106">
        <f>IF(individuals!L6&gt;0,individuals!L6,"")</f>
        <v>41.6</v>
      </c>
      <c r="G7" s="106">
        <f>IF(individuals!L7&gt;0,individuals!L7,"")</f>
        <v>8.3</v>
      </c>
      <c r="H7" s="107">
        <f>IF(individuals!L8&gt;0,individuals!L8,"")</f>
        <v>5.9</v>
      </c>
      <c r="I7" s="106">
        <f>IF(individuals!L9&gt;0,individuals!L9,"")</f>
      </c>
      <c r="J7" s="106">
        <f>IF(individuals!L11&gt;0,individuals!L11,"")</f>
        <v>9.3</v>
      </c>
      <c r="K7" s="107">
        <f>IF(individuals!L12&gt;0,individuals!L12,"")</f>
        <v>5.9</v>
      </c>
      <c r="L7" s="106">
        <f>IF(individuals!L13&gt;0,individuals!L13,"")</f>
        <v>9.6</v>
      </c>
      <c r="M7" s="107" t="e">
        <f>IF(individuals!#REF!&gt;0,individuals!#REF!,"")</f>
        <v>#REF!</v>
      </c>
      <c r="N7" s="106">
        <f>IF(individuals!L14&gt;0,individuals!L14,"")</f>
        <v>27.3</v>
      </c>
      <c r="O7" s="106" t="e">
        <f>IF(individuals!#REF!&gt;0,individuals!#REF!,"")</f>
        <v>#REF!</v>
      </c>
      <c r="P7" s="106" t="e">
        <f>IF(individuals!#REF!&gt;0,individuals!#REF!,"")</f>
        <v>#REF!</v>
      </c>
      <c r="Q7" s="106">
        <f>IF(individuals!L16&gt;0,individuals!L16,"")</f>
      </c>
      <c r="R7" s="106">
        <f>IF(individuals!L17&gt;0,individuals!L17,"")</f>
      </c>
      <c r="S7" s="106" t="e">
        <f>IF(individuals!#REF!&gt;0,individuals!#REF!,"")</f>
        <v>#REF!</v>
      </c>
      <c r="T7" s="106">
        <f>IF(individuals!L18&gt;0,individuals!L18,"")</f>
        <v>12.8</v>
      </c>
      <c r="U7" s="106">
        <f>IF(individuals!L19&gt;0,individuals!L19,"")</f>
        <v>10.7</v>
      </c>
      <c r="V7" s="106" t="e">
        <f>IF(individuals!#REF!&gt;0,individuals!#REF!,"")</f>
        <v>#REF!</v>
      </c>
      <c r="W7" s="106">
        <f>IF(individuals!L21&gt;0,individuals!L21,"")</f>
      </c>
      <c r="X7" s="106">
        <f>IF(individuals!L22&gt;0,individuals!L22,"")</f>
      </c>
      <c r="Y7" s="106" t="e">
        <f>IF(individuals!#REF!&gt;0,individuals!#REF!,"")</f>
        <v>#REF!</v>
      </c>
      <c r="Z7" s="106">
        <f>IF(individuals!L23&gt;0,individuals!L23,"")</f>
        <v>13.4</v>
      </c>
      <c r="AA7" s="106">
        <f>IF(individuals!L24&gt;0,individuals!L24,"")</f>
        <v>11.2</v>
      </c>
      <c r="AB7" s="106" t="e">
        <f>IF(individuals!#REF!&gt;0,individuals!#REF!,"")</f>
        <v>#REF!</v>
      </c>
      <c r="AC7" s="106">
        <f>IF(individuals!L26&gt;0,individuals!L26,"")</f>
      </c>
      <c r="AD7" s="106">
        <f>IF(individuals!L27&gt;0,individuals!L27,"")</f>
      </c>
      <c r="AE7" s="106" t="e">
        <f>IF(individuals!#REF!&gt;0,individuals!#REF!,"")</f>
        <v>#REF!</v>
      </c>
      <c r="AF7" s="106">
        <f>IF(individuals!L28&gt;0,individuals!L28,"")</f>
      </c>
      <c r="AG7" s="106">
        <f>IF(individuals!L29&gt;0,individuals!L29,"")</f>
      </c>
      <c r="AH7" s="106" t="e">
        <f>IF(individuals!#REF!&gt;0,individuals!#REF!,"")</f>
        <v>#REF!</v>
      </c>
      <c r="AI7" s="106">
        <f>IF(individuals!L31&gt;0,individuals!L31,"")</f>
        <v>13.9</v>
      </c>
      <c r="AJ7" s="106">
        <f>IF(individuals!L32&gt;0,individuals!L32,"")</f>
        <v>11.6</v>
      </c>
      <c r="AK7" s="106" t="e">
        <f>IF(individuals!#REF!&gt;0,individuals!#REF!,"")</f>
        <v>#REF!</v>
      </c>
      <c r="AL7" s="106">
        <f>IF(individuals!L33&gt;0,individuals!L33,"")</f>
        <v>14.2</v>
      </c>
      <c r="AM7" s="106">
        <f>IF(individuals!L34&gt;0,individuals!L34,"")</f>
        <v>10.4</v>
      </c>
    </row>
    <row r="8" spans="1:39" ht="12.75">
      <c r="A8" s="100" t="str">
        <f t="shared" si="0"/>
        <v>Paramacrobiotus intii</v>
      </c>
      <c r="B8" s="143" t="str">
        <f t="shared" si="0"/>
        <v>Peru.0</v>
      </c>
      <c r="C8" s="104" t="str">
        <f>individuals!N1</f>
        <v>2001\60</v>
      </c>
      <c r="D8" s="105">
        <f>IF(individuals!N3&gt;0,individuals!N3,"")</f>
        <v>575</v>
      </c>
      <c r="E8" s="106">
        <f>IF(individuals!N5&gt;0,individuals!N5,"")</f>
        <v>55.9</v>
      </c>
      <c r="F8" s="106">
        <f>IF(individuals!N6&gt;0,individuals!N6,"")</f>
        <v>44.5</v>
      </c>
      <c r="G8" s="106">
        <f>IF(individuals!N7&gt;0,individuals!N7,"")</f>
        <v>8.9</v>
      </c>
      <c r="H8" s="107">
        <f>IF(individuals!N8&gt;0,individuals!N8,"")</f>
        <v>6.3</v>
      </c>
      <c r="I8" s="106">
        <f>IF(individuals!N9&gt;0,individuals!N9,"")</f>
      </c>
      <c r="J8" s="106">
        <f>IF(individuals!N11&gt;0,individuals!N11,"")</f>
        <v>8.9</v>
      </c>
      <c r="K8" s="107">
        <f>IF(individuals!N12&gt;0,individuals!N12,"")</f>
        <v>6.9</v>
      </c>
      <c r="L8" s="106">
        <f>IF(individuals!N13&gt;0,individuals!N13,"")</f>
        <v>10.3</v>
      </c>
      <c r="M8" s="107" t="e">
        <f>IF(individuals!#REF!&gt;0,individuals!#REF!,"")</f>
        <v>#REF!</v>
      </c>
      <c r="N8" s="106">
        <f>IF(individuals!N14&gt;0,individuals!N14,"")</f>
        <v>27.3</v>
      </c>
      <c r="O8" s="106" t="e">
        <f>IF(individuals!#REF!&gt;0,individuals!#REF!,"")</f>
        <v>#REF!</v>
      </c>
      <c r="P8" s="106" t="e">
        <f>IF(individuals!#REF!&gt;0,individuals!#REF!,"")</f>
        <v>#REF!</v>
      </c>
      <c r="Q8" s="106">
        <f>IF(individuals!N16&gt;0,individuals!N16,"")</f>
      </c>
      <c r="R8" s="106">
        <f>IF(individuals!N17&gt;0,individuals!N17,"")</f>
      </c>
      <c r="S8" s="106" t="e">
        <f>IF(individuals!#REF!&gt;0,individuals!#REF!,"")</f>
        <v>#REF!</v>
      </c>
      <c r="T8" s="106">
        <f>IF(individuals!N18&gt;0,individuals!N18,"")</f>
        <v>13.1</v>
      </c>
      <c r="U8" s="106">
        <f>IF(individuals!N19&gt;0,individuals!N19,"")</f>
        <v>11.4</v>
      </c>
      <c r="V8" s="106" t="e">
        <f>IF(individuals!#REF!&gt;0,individuals!#REF!,"")</f>
        <v>#REF!</v>
      </c>
      <c r="W8" s="106">
        <f>IF(individuals!N21&gt;0,individuals!N21,"")</f>
      </c>
      <c r="X8" s="106">
        <f>IF(individuals!N22&gt;0,individuals!N22,"")</f>
      </c>
      <c r="Y8" s="106" t="e">
        <f>IF(individuals!#REF!&gt;0,individuals!#REF!,"")</f>
        <v>#REF!</v>
      </c>
      <c r="Z8" s="106">
        <f>IF(individuals!N23&gt;0,individuals!N23,"")</f>
      </c>
      <c r="AA8" s="106">
        <f>IF(individuals!N24&gt;0,individuals!N24,"")</f>
      </c>
      <c r="AB8" s="106" t="e">
        <f>IF(individuals!#REF!&gt;0,individuals!#REF!,"")</f>
        <v>#REF!</v>
      </c>
      <c r="AC8" s="106">
        <f>IF(individuals!N26&gt;0,individuals!N26,"")</f>
      </c>
      <c r="AD8" s="106">
        <f>IF(individuals!N27&gt;0,individuals!N27,"")</f>
      </c>
      <c r="AE8" s="106" t="e">
        <f>IF(individuals!#REF!&gt;0,individuals!#REF!,"")</f>
        <v>#REF!</v>
      </c>
      <c r="AF8" s="106">
        <f>IF(individuals!N28&gt;0,individuals!N28,"")</f>
      </c>
      <c r="AG8" s="106">
        <f>IF(individuals!N29&gt;0,individuals!N29,"")</f>
      </c>
      <c r="AH8" s="106" t="e">
        <f>IF(individuals!#REF!&gt;0,individuals!#REF!,"")</f>
        <v>#REF!</v>
      </c>
      <c r="AI8" s="106">
        <f>IF(individuals!N31&gt;0,individuals!N31,"")</f>
        <v>14.4</v>
      </c>
      <c r="AJ8" s="106">
        <f>IF(individuals!N32&gt;0,individuals!N32,"")</f>
        <v>11.2</v>
      </c>
      <c r="AK8" s="106" t="e">
        <f>IF(individuals!#REF!&gt;0,individuals!#REF!,"")</f>
        <v>#REF!</v>
      </c>
      <c r="AL8" s="106">
        <f>IF(individuals!N33&gt;0,individuals!N33,"")</f>
        <v>14.6</v>
      </c>
      <c r="AM8" s="106">
        <f>IF(individuals!N34&gt;0,individuals!N34,"")</f>
        <v>10.2</v>
      </c>
    </row>
    <row r="9" spans="1:39" ht="12.75">
      <c r="A9" s="100" t="str">
        <f t="shared" si="0"/>
        <v>Paramacrobiotus intii</v>
      </c>
      <c r="B9" s="143" t="str">
        <f t="shared" si="0"/>
        <v>Peru.0</v>
      </c>
      <c r="C9" s="104" t="str">
        <f>individuals!P1</f>
        <v>2001\62</v>
      </c>
      <c r="D9" s="105">
        <f>IF(individuals!P3&gt;0,individuals!P3,"")</f>
        <v>487.7</v>
      </c>
      <c r="E9" s="106">
        <f>IF(individuals!P5&gt;0,individuals!P5,"")</f>
        <v>48.9</v>
      </c>
      <c r="F9" s="106">
        <f>IF(individuals!P6&gt;0,individuals!P6,"")</f>
        <v>38.7</v>
      </c>
      <c r="G9" s="106">
        <f>IF(individuals!P7&gt;0,individuals!P7,"")</f>
        <v>7.5</v>
      </c>
      <c r="H9" s="107">
        <f>IF(individuals!P8&gt;0,individuals!P8,"")</f>
        <v>5.3</v>
      </c>
      <c r="I9" s="106">
        <f>IF(individuals!P9&gt;0,individuals!P9,"")</f>
        <v>31.2</v>
      </c>
      <c r="J9" s="106">
        <f>IF(individuals!P11&gt;0,individuals!P11,"")</f>
        <v>7.9</v>
      </c>
      <c r="K9" s="107">
        <f>IF(individuals!P12&gt;0,individuals!P12,"")</f>
        <v>5.9</v>
      </c>
      <c r="L9" s="106">
        <f>IF(individuals!P13&gt;0,individuals!P13,"")</f>
        <v>9.3</v>
      </c>
      <c r="M9" s="107" t="e">
        <f>IF(individuals!#REF!&gt;0,individuals!#REF!,"")</f>
        <v>#REF!</v>
      </c>
      <c r="N9" s="106">
        <f>IF(individuals!P14&gt;0,individuals!P14,"")</f>
        <v>24.1</v>
      </c>
      <c r="O9" s="106" t="e">
        <f>IF(individuals!#REF!&gt;0,individuals!#REF!,"")</f>
        <v>#REF!</v>
      </c>
      <c r="P9" s="106" t="e">
        <f>IF(individuals!#REF!&gt;0,individuals!#REF!,"")</f>
        <v>#REF!</v>
      </c>
      <c r="Q9" s="106">
        <f>IF(individuals!P16&gt;0,individuals!P16,"")</f>
        <v>12.4</v>
      </c>
      <c r="R9" s="106">
        <f>IF(individuals!P17&gt;0,individuals!P17,"")</f>
        <v>10.6</v>
      </c>
      <c r="S9" s="106" t="e">
        <f>IF(individuals!#REF!&gt;0,individuals!#REF!,"")</f>
        <v>#REF!</v>
      </c>
      <c r="T9" s="106">
        <f>IF(individuals!P18&gt;0,individuals!P18,"")</f>
        <v>12.2</v>
      </c>
      <c r="U9" s="106">
        <f>IF(individuals!P19&gt;0,individuals!P19,"")</f>
        <v>10.2</v>
      </c>
      <c r="V9" s="106" t="e">
        <f>IF(individuals!#REF!&gt;0,individuals!#REF!,"")</f>
        <v>#REF!</v>
      </c>
      <c r="W9" s="106">
        <f>IF(individuals!P21&gt;0,individuals!P21,"")</f>
        <v>13.8</v>
      </c>
      <c r="X9" s="106">
        <f>IF(individuals!P22&gt;0,individuals!P22,"")</f>
        <v>12.1</v>
      </c>
      <c r="Y9" s="106" t="e">
        <f>IF(individuals!#REF!&gt;0,individuals!#REF!,"")</f>
        <v>#REF!</v>
      </c>
      <c r="Z9" s="106">
        <f>IF(individuals!P23&gt;0,individuals!P23,"")</f>
        <v>12.4</v>
      </c>
      <c r="AA9" s="106">
        <f>IF(individuals!P24&gt;0,individuals!P24,"")</f>
        <v>11.2</v>
      </c>
      <c r="AB9" s="106" t="e">
        <f>IF(individuals!#REF!&gt;0,individuals!#REF!,"")</f>
        <v>#REF!</v>
      </c>
      <c r="AC9" s="106">
        <f>IF(individuals!P26&gt;0,individuals!P26,"")</f>
        <v>13.6</v>
      </c>
      <c r="AD9" s="106">
        <f>IF(individuals!P27&gt;0,individuals!P27,"")</f>
        <v>10.4</v>
      </c>
      <c r="AE9" s="106" t="e">
        <f>IF(individuals!#REF!&gt;0,individuals!#REF!,"")</f>
        <v>#REF!</v>
      </c>
      <c r="AF9" s="106">
        <f>IF(individuals!P28&gt;0,individuals!P28,"")</f>
        <v>11.8</v>
      </c>
      <c r="AG9" s="106">
        <f>IF(individuals!P29&gt;0,individuals!P29,"")</f>
        <v>10.6</v>
      </c>
      <c r="AH9" s="106" t="e">
        <f>IF(individuals!#REF!&gt;0,individuals!#REF!,"")</f>
        <v>#REF!</v>
      </c>
      <c r="AI9" s="106">
        <f>IF(individuals!P31&gt;0,individuals!P31,"")</f>
        <v>13.5</v>
      </c>
      <c r="AJ9" s="106">
        <f>IF(individuals!P32&gt;0,individuals!P32,"")</f>
        <v>10.9</v>
      </c>
      <c r="AK9" s="106" t="e">
        <f>IF(individuals!#REF!&gt;0,individuals!#REF!,"")</f>
        <v>#REF!</v>
      </c>
      <c r="AL9" s="106">
        <f>IF(individuals!P33&gt;0,individuals!P33,"")</f>
        <v>15.3</v>
      </c>
      <c r="AM9" s="106">
        <f>IF(individuals!P34&gt;0,individuals!P34,"")</f>
        <v>11.7</v>
      </c>
    </row>
    <row r="10" spans="1:39" ht="12.75">
      <c r="A10" s="100" t="str">
        <f t="shared" si="0"/>
        <v>Paramacrobiotus intii</v>
      </c>
      <c r="B10" s="143" t="str">
        <f t="shared" si="0"/>
        <v>Peru.0</v>
      </c>
      <c r="C10" s="104" t="str">
        <f>individuals!R1</f>
        <v>2001\65</v>
      </c>
      <c r="D10" s="105">
        <f>IF(individuals!R3&gt;0,individuals!R3,"")</f>
        <v>345.8</v>
      </c>
      <c r="E10" s="106">
        <f>IF(individuals!R5&gt;0,individuals!R5,"")</f>
        <v>39.5</v>
      </c>
      <c r="F10" s="106">
        <f>IF(individuals!R6&gt;0,individuals!R6,"")</f>
        <v>30.9</v>
      </c>
      <c r="G10" s="106">
        <f>IF(individuals!R7&gt;0,individuals!R7,"")</f>
        <v>5.5</v>
      </c>
      <c r="H10" s="107">
        <f>IF(individuals!R8&gt;0,individuals!R8,"")</f>
        <v>3.7</v>
      </c>
      <c r="I10" s="106">
        <f>IF(individuals!R9&gt;0,individuals!R9,"")</f>
      </c>
      <c r="J10" s="106">
        <f>IF(individuals!R11&gt;0,individuals!R11,"")</f>
        <v>5.6</v>
      </c>
      <c r="K10" s="107">
        <f>IF(individuals!R12&gt;0,individuals!R12,"")</f>
        <v>4.5</v>
      </c>
      <c r="L10" s="106">
        <f>IF(individuals!R13&gt;0,individuals!R13,"")</f>
        <v>5.8</v>
      </c>
      <c r="M10" s="107" t="e">
        <f>IF(individuals!#REF!&gt;0,individuals!#REF!,"")</f>
        <v>#REF!</v>
      </c>
      <c r="N10" s="106">
        <f>IF(individuals!R14&gt;0,individuals!R14,"")</f>
        <v>16.8</v>
      </c>
      <c r="O10" s="106" t="e">
        <f>IF(individuals!#REF!&gt;0,individuals!#REF!,"")</f>
        <v>#REF!</v>
      </c>
      <c r="P10" s="106" t="e">
        <f>IF(individuals!#REF!&gt;0,individuals!#REF!,"")</f>
        <v>#REF!</v>
      </c>
      <c r="Q10" s="106">
        <f>IF(individuals!R16&gt;0,individuals!R16,"")</f>
        <v>10</v>
      </c>
      <c r="R10" s="106">
        <f>IF(individuals!R17&gt;0,individuals!R17,"")</f>
        <v>8.6</v>
      </c>
      <c r="S10" s="106" t="e">
        <f>IF(individuals!#REF!&gt;0,individuals!#REF!,"")</f>
        <v>#REF!</v>
      </c>
      <c r="T10" s="106">
        <f>IF(individuals!R18&gt;0,individuals!R18,"")</f>
        <v>9.6</v>
      </c>
      <c r="U10" s="106">
        <f>IF(individuals!R19&gt;0,individuals!R19,"")</f>
        <v>8.1</v>
      </c>
      <c r="V10" s="106" t="e">
        <f>IF(individuals!#REF!&gt;0,individuals!#REF!,"")</f>
        <v>#REF!</v>
      </c>
      <c r="W10" s="106">
        <f>IF(individuals!R21&gt;0,individuals!R21,"")</f>
        <v>11.1</v>
      </c>
      <c r="X10" s="106">
        <f>IF(individuals!R22&gt;0,individuals!R22,"")</f>
        <v>7.3</v>
      </c>
      <c r="Y10" s="106" t="e">
        <f>IF(individuals!#REF!&gt;0,individuals!#REF!,"")</f>
        <v>#REF!</v>
      </c>
      <c r="Z10" s="106">
        <f>IF(individuals!R23&gt;0,individuals!R23,"")</f>
      </c>
      <c r="AA10" s="106">
        <f>IF(individuals!R24&gt;0,individuals!R24,"")</f>
      </c>
      <c r="AB10" s="106" t="e">
        <f>IF(individuals!#REF!&gt;0,individuals!#REF!,"")</f>
        <v>#REF!</v>
      </c>
      <c r="AC10" s="106">
        <f>IF(individuals!R26&gt;0,individuals!R26,"")</f>
        <v>10.5</v>
      </c>
      <c r="AD10" s="106">
        <f>IF(individuals!R27&gt;0,individuals!R27,"")</f>
        <v>9</v>
      </c>
      <c r="AE10" s="106" t="e">
        <f>IF(individuals!#REF!&gt;0,individuals!#REF!,"")</f>
        <v>#REF!</v>
      </c>
      <c r="AF10" s="106">
        <f>IF(individuals!R28&gt;0,individuals!R28,"")</f>
        <v>9.7</v>
      </c>
      <c r="AG10" s="106">
        <f>IF(individuals!R29&gt;0,individuals!R29,"")</f>
        <v>8.7</v>
      </c>
      <c r="AH10" s="106" t="e">
        <f>IF(individuals!#REF!&gt;0,individuals!#REF!,"")</f>
        <v>#REF!</v>
      </c>
      <c r="AI10" s="106">
        <f>IF(individuals!R31&gt;0,individuals!R31,"")</f>
        <v>11.1</v>
      </c>
      <c r="AJ10" s="106">
        <f>IF(individuals!R32&gt;0,individuals!R32,"")</f>
        <v>7.6</v>
      </c>
      <c r="AK10" s="106" t="e">
        <f>IF(individuals!#REF!&gt;0,individuals!#REF!,"")</f>
        <v>#REF!</v>
      </c>
      <c r="AL10" s="106">
        <f>IF(individuals!R33&gt;0,individuals!R33,"")</f>
        <v>10.7</v>
      </c>
      <c r="AM10" s="106">
        <f>IF(individuals!R34&gt;0,individuals!R34,"")</f>
        <v>8.4</v>
      </c>
    </row>
    <row r="11" spans="1:39" ht="12.75">
      <c r="A11" s="100" t="str">
        <f t="shared" si="0"/>
        <v>Paramacrobiotus intii</v>
      </c>
      <c r="B11" s="143" t="str">
        <f t="shared" si="0"/>
        <v>Peru.0</v>
      </c>
      <c r="C11" s="104" t="str">
        <f>individuals!T1</f>
        <v>2001\Ł5</v>
      </c>
      <c r="D11" s="105">
        <f>IF(individuals!T3&gt;0,individuals!T3,"")</f>
        <v>508.1</v>
      </c>
      <c r="E11" s="106">
        <f>IF(individuals!T5&gt;0,individuals!T5,"")</f>
        <v>47.1</v>
      </c>
      <c r="F11" s="106">
        <f>IF(individuals!T6&gt;0,individuals!T6,"")</f>
        <v>36.5</v>
      </c>
      <c r="G11" s="106">
        <f>IF(individuals!T7&gt;0,individuals!T7,"")</f>
        <v>7.5</v>
      </c>
      <c r="H11" s="107">
        <f>IF(individuals!T8&gt;0,individuals!T8,"")</f>
        <v>5.7</v>
      </c>
      <c r="I11" s="106">
        <f>IF(individuals!T9&gt;0,individuals!T9,"")</f>
      </c>
      <c r="J11" s="106">
        <f>IF(individuals!T11&gt;0,individuals!T11,"")</f>
        <v>7.8</v>
      </c>
      <c r="K11" s="107">
        <f>IF(individuals!T12&gt;0,individuals!T12,"")</f>
        <v>5.4</v>
      </c>
      <c r="L11" s="106">
        <f>IF(individuals!T13&gt;0,individuals!T13,"")</f>
        <v>8.1</v>
      </c>
      <c r="M11" s="107" t="e">
        <f>IF(individuals!#REF!&gt;0,individuals!#REF!,"")</f>
        <v>#REF!</v>
      </c>
      <c r="N11" s="106">
        <f>IF(individuals!T14&gt;0,individuals!T14,"")</f>
        <v>23</v>
      </c>
      <c r="O11" s="106" t="e">
        <f>IF(individuals!#REF!&gt;0,individuals!#REF!,"")</f>
        <v>#REF!</v>
      </c>
      <c r="P11" s="106" t="e">
        <f>IF(individuals!#REF!&gt;0,individuals!#REF!,"")</f>
        <v>#REF!</v>
      </c>
      <c r="Q11" s="106">
        <f>IF(individuals!T16&gt;0,individuals!T16,"")</f>
      </c>
      <c r="R11" s="106">
        <f>IF(individuals!T17&gt;0,individuals!T17,"")</f>
      </c>
      <c r="S11" s="106" t="e">
        <f>IF(individuals!#REF!&gt;0,individuals!#REF!,"")</f>
        <v>#REF!</v>
      </c>
      <c r="T11" s="106">
        <f>IF(individuals!T18&gt;0,individuals!T18,"")</f>
      </c>
      <c r="U11" s="106">
        <f>IF(individuals!T19&gt;0,individuals!T19,"")</f>
      </c>
      <c r="V11" s="106" t="e">
        <f>IF(individuals!#REF!&gt;0,individuals!#REF!,"")</f>
        <v>#REF!</v>
      </c>
      <c r="W11" s="106">
        <f>IF(individuals!T21&gt;0,individuals!T21,"")</f>
      </c>
      <c r="X11" s="106">
        <f>IF(individuals!T22&gt;0,individuals!T22,"")</f>
      </c>
      <c r="Y11" s="106" t="e">
        <f>IF(individuals!#REF!&gt;0,individuals!#REF!,"")</f>
        <v>#REF!</v>
      </c>
      <c r="Z11" s="106">
        <f>IF(individuals!T23&gt;0,individuals!T23,"")</f>
        <v>13.9</v>
      </c>
      <c r="AA11" s="106">
        <f>IF(individuals!T24&gt;0,individuals!T24,"")</f>
        <v>12.4</v>
      </c>
      <c r="AB11" s="106" t="e">
        <f>IF(individuals!#REF!&gt;0,individuals!#REF!,"")</f>
        <v>#REF!</v>
      </c>
      <c r="AC11" s="106">
        <f>IF(individuals!T26&gt;0,individuals!T26,"")</f>
      </c>
      <c r="AD11" s="106">
        <f>IF(individuals!T27&gt;0,individuals!T27,"")</f>
      </c>
      <c r="AE11" s="106" t="e">
        <f>IF(individuals!#REF!&gt;0,individuals!#REF!,"")</f>
        <v>#REF!</v>
      </c>
      <c r="AF11" s="106">
        <f>IF(individuals!T28&gt;0,individuals!T28,"")</f>
        <v>14.1</v>
      </c>
      <c r="AG11" s="106">
        <f>IF(individuals!T29&gt;0,individuals!T29,"")</f>
        <v>11.6</v>
      </c>
      <c r="AH11" s="106" t="e">
        <f>IF(individuals!#REF!&gt;0,individuals!#REF!,"")</f>
        <v>#REF!</v>
      </c>
      <c r="AI11" s="106">
        <f>IF(individuals!T31&gt;0,individuals!T31,"")</f>
        <v>15</v>
      </c>
      <c r="AJ11" s="106">
        <f>IF(individuals!T32&gt;0,individuals!T32,"")</f>
        <v>11.3</v>
      </c>
      <c r="AK11" s="106" t="e">
        <f>IF(individuals!#REF!&gt;0,individuals!#REF!,"")</f>
        <v>#REF!</v>
      </c>
      <c r="AL11" s="106">
        <f>IF(individuals!T33&gt;0,individuals!T33,"")</f>
        <v>15.2</v>
      </c>
      <c r="AM11" s="106">
        <f>IF(individuals!T34&gt;0,individuals!T34,"")</f>
        <v>12.6</v>
      </c>
    </row>
    <row r="12" spans="1:39" ht="12.75">
      <c r="A12" s="100" t="str">
        <f t="shared" si="0"/>
        <v>Paramacrobiotus intii</v>
      </c>
      <c r="B12" s="143" t="str">
        <f t="shared" si="0"/>
        <v>Peru.0</v>
      </c>
      <c r="C12" s="104" t="str">
        <f>individuals!V1</f>
        <v>2001\Ł5</v>
      </c>
      <c r="D12" s="105">
        <f>IF(individuals!V3&gt;0,individuals!V3,"")</f>
        <v>560.1</v>
      </c>
      <c r="E12" s="106">
        <f>IF(individuals!V5&gt;0,individuals!V5,"")</f>
        <v>50.7</v>
      </c>
      <c r="F12" s="106">
        <f>IF(individuals!V6&gt;0,individuals!V6,"")</f>
        <v>39.8</v>
      </c>
      <c r="G12" s="106">
        <f>IF(individuals!V7&gt;0,individuals!V7,"")</f>
        <v>8.4</v>
      </c>
      <c r="H12" s="107">
        <f>IF(individuals!V8&gt;0,individuals!V8,"")</f>
        <v>6</v>
      </c>
      <c r="I12" s="106">
        <f>IF(individuals!V9&gt;0,individuals!V9,"")</f>
      </c>
      <c r="J12" s="106">
        <f>IF(individuals!V11&gt;0,individuals!V11,"")</f>
        <v>8.4</v>
      </c>
      <c r="K12" s="107">
        <f>IF(individuals!V12&gt;0,individuals!V12,"")</f>
        <v>6.1</v>
      </c>
      <c r="L12" s="106">
        <f>IF(individuals!V13&gt;0,individuals!V13,"")</f>
        <v>9.5</v>
      </c>
      <c r="M12" s="107" t="e">
        <f>IF(individuals!#REF!&gt;0,individuals!#REF!,"")</f>
        <v>#REF!</v>
      </c>
      <c r="N12" s="106">
        <f>IF(individuals!V14&gt;0,individuals!V14,"")</f>
        <v>24.8</v>
      </c>
      <c r="O12" s="106" t="e">
        <f>IF(individuals!#REF!&gt;0,individuals!#REF!,"")</f>
        <v>#REF!</v>
      </c>
      <c r="P12" s="106" t="e">
        <f>IF(individuals!#REF!&gt;0,individuals!#REF!,"")</f>
        <v>#REF!</v>
      </c>
      <c r="Q12" s="106">
        <f>IF(individuals!V16&gt;0,individuals!V16,"")</f>
        <v>13.2</v>
      </c>
      <c r="R12" s="106">
        <f>IF(individuals!V17&gt;0,individuals!V17,"")</f>
        <v>9.4</v>
      </c>
      <c r="S12" s="106" t="e">
        <f>IF(individuals!#REF!&gt;0,individuals!#REF!,"")</f>
        <v>#REF!</v>
      </c>
      <c r="T12" s="106">
        <f>IF(individuals!V18&gt;0,individuals!V18,"")</f>
      </c>
      <c r="U12" s="106">
        <f>IF(individuals!V19&gt;0,individuals!V19,"")</f>
      </c>
      <c r="V12" s="106" t="e">
        <f>IF(individuals!#REF!&gt;0,individuals!#REF!,"")</f>
        <v>#REF!</v>
      </c>
      <c r="W12" s="106">
        <f>IF(individuals!V21&gt;0,individuals!V21,"")</f>
      </c>
      <c r="X12" s="106">
        <f>IF(individuals!V22&gt;0,individuals!V22,"")</f>
      </c>
      <c r="Y12" s="106" t="e">
        <f>IF(individuals!#REF!&gt;0,individuals!#REF!,"")</f>
        <v>#REF!</v>
      </c>
      <c r="Z12" s="106">
        <f>IF(individuals!V23&gt;0,individuals!V23,"")</f>
      </c>
      <c r="AA12" s="106">
        <f>IF(individuals!V24&gt;0,individuals!V24,"")</f>
      </c>
      <c r="AB12" s="106" t="e">
        <f>IF(individuals!#REF!&gt;0,individuals!#REF!,"")</f>
        <v>#REF!</v>
      </c>
      <c r="AC12" s="106">
        <f>IF(individuals!V26&gt;0,individuals!V26,"")</f>
        <v>14.3</v>
      </c>
      <c r="AD12" s="106">
        <f>IF(individuals!V27&gt;0,individuals!V27,"")</f>
        <v>9.2</v>
      </c>
      <c r="AE12" s="106" t="e">
        <f>IF(individuals!#REF!&gt;0,individuals!#REF!,"")</f>
        <v>#REF!</v>
      </c>
      <c r="AF12" s="106">
        <f>IF(individuals!V28&gt;0,individuals!V28,"")</f>
      </c>
      <c r="AG12" s="106">
        <f>IF(individuals!V29&gt;0,individuals!V29,"")</f>
      </c>
      <c r="AH12" s="106" t="e">
        <f>IF(individuals!#REF!&gt;0,individuals!#REF!,"")</f>
        <v>#REF!</v>
      </c>
      <c r="AI12" s="106">
        <f>IF(individuals!V31&gt;0,individuals!V31,"")</f>
      </c>
      <c r="AJ12" s="106">
        <f>IF(individuals!V32&gt;0,individuals!V32,"")</f>
      </c>
      <c r="AK12" s="106" t="e">
        <f>IF(individuals!#REF!&gt;0,individuals!#REF!,"")</f>
        <v>#REF!</v>
      </c>
      <c r="AL12" s="106">
        <f>IF(individuals!V33&gt;0,individuals!V33,"")</f>
        <v>15.6</v>
      </c>
      <c r="AM12" s="106">
        <f>IF(individuals!V34&gt;0,individuals!V34,"")</f>
        <v>11.6</v>
      </c>
    </row>
    <row r="13" spans="1:39" ht="12.75">
      <c r="A13" s="100" t="str">
        <f t="shared" si="0"/>
        <v>Paramacrobiotus intii</v>
      </c>
      <c r="B13" s="143" t="str">
        <f t="shared" si="0"/>
        <v>Peru.0</v>
      </c>
      <c r="C13" s="104" t="str">
        <f>individuals!X1</f>
        <v>2001\Ł5</v>
      </c>
      <c r="D13" s="105">
        <f>IF(individuals!X3&gt;0,individuals!X3,"")</f>
        <v>486.7</v>
      </c>
      <c r="E13" s="106">
        <f>IF(individuals!X5&gt;0,individuals!X5,"")</f>
        <v>50</v>
      </c>
      <c r="F13" s="106">
        <f>IF(individuals!X6&gt;0,individuals!X6,"")</f>
        <v>39.3</v>
      </c>
      <c r="G13" s="106">
        <f>IF(individuals!X7&gt;0,individuals!X7,"")</f>
        <v>7.8</v>
      </c>
      <c r="H13" s="107">
        <f>IF(individuals!X8&gt;0,individuals!X8,"")</f>
        <v>5.6</v>
      </c>
      <c r="I13" s="106">
        <f>IF(individuals!X9&gt;0,individuals!X9,"")</f>
      </c>
      <c r="J13" s="106">
        <f>IF(individuals!X11&gt;0,individuals!X11,"")</f>
        <v>8.6</v>
      </c>
      <c r="K13" s="107">
        <f>IF(individuals!X12&gt;0,individuals!X12,"")</f>
        <v>6.3</v>
      </c>
      <c r="L13" s="106">
        <f>IF(individuals!X13&gt;0,individuals!X13,"")</f>
        <v>8.9</v>
      </c>
      <c r="M13" s="107" t="e">
        <f>IF(individuals!#REF!&gt;0,individuals!#REF!,"")</f>
        <v>#REF!</v>
      </c>
      <c r="N13" s="106">
        <f>IF(individuals!X14&gt;0,individuals!X14,"")</f>
        <v>25.7</v>
      </c>
      <c r="O13" s="106" t="e">
        <f>IF(individuals!#REF!&gt;0,individuals!#REF!,"")</f>
        <v>#REF!</v>
      </c>
      <c r="P13" s="106" t="e">
        <f>IF(individuals!#REF!&gt;0,individuals!#REF!,"")</f>
        <v>#REF!</v>
      </c>
      <c r="Q13" s="106">
        <f>IF(individuals!X16&gt;0,individuals!X16,"")</f>
        <v>13.9</v>
      </c>
      <c r="R13" s="106">
        <f>IF(individuals!X17&gt;0,individuals!X17,"")</f>
        <v>8.4</v>
      </c>
      <c r="S13" s="106" t="e">
        <f>IF(individuals!#REF!&gt;0,individuals!#REF!,"")</f>
        <v>#REF!</v>
      </c>
      <c r="T13" s="106">
        <f>IF(individuals!X18&gt;0,individuals!X18,"")</f>
      </c>
      <c r="U13" s="106">
        <f>IF(individuals!X19&gt;0,individuals!X19,"")</f>
      </c>
      <c r="V13" s="106" t="e">
        <f>IF(individuals!#REF!&gt;0,individuals!#REF!,"")</f>
        <v>#REF!</v>
      </c>
      <c r="W13" s="106">
        <f>IF(individuals!X21&gt;0,individuals!X21,"")</f>
        <v>14.6</v>
      </c>
      <c r="X13" s="106">
        <f>IF(individuals!X22&gt;0,individuals!X22,"")</f>
        <v>10.8</v>
      </c>
      <c r="Y13" s="106" t="e">
        <f>IF(individuals!#REF!&gt;0,individuals!#REF!,"")</f>
        <v>#REF!</v>
      </c>
      <c r="Z13" s="106">
        <f>IF(individuals!X23&gt;0,individuals!X23,"")</f>
        <v>15</v>
      </c>
      <c r="AA13" s="106">
        <f>IF(individuals!X24&gt;0,individuals!X24,"")</f>
        <v>12.8</v>
      </c>
      <c r="AB13" s="106" t="e">
        <f>IF(individuals!#REF!&gt;0,individuals!#REF!,"")</f>
        <v>#REF!</v>
      </c>
      <c r="AC13" s="106">
        <f>IF(individuals!X26&gt;0,individuals!X26,"")</f>
        <v>14</v>
      </c>
      <c r="AD13" s="106">
        <f>IF(individuals!X27&gt;0,individuals!X27,"")</f>
        <v>10.6</v>
      </c>
      <c r="AE13" s="106" t="e">
        <f>IF(individuals!#REF!&gt;0,individuals!#REF!,"")</f>
        <v>#REF!</v>
      </c>
      <c r="AF13" s="106">
        <f>IF(individuals!X28&gt;0,individuals!X28,"")</f>
        <v>13.2</v>
      </c>
      <c r="AG13" s="106">
        <f>IF(individuals!X29&gt;0,individuals!X29,"")</f>
        <v>10.3</v>
      </c>
      <c r="AH13" s="106" t="e">
        <f>IF(individuals!#REF!&gt;0,individuals!#REF!,"")</f>
        <v>#REF!</v>
      </c>
      <c r="AI13" s="106">
        <f>IF(individuals!X31&gt;0,individuals!X31,"")</f>
        <v>15.6</v>
      </c>
      <c r="AJ13" s="106">
        <f>IF(individuals!X32&gt;0,individuals!X32,"")</f>
        <v>11.9</v>
      </c>
      <c r="AK13" s="106" t="e">
        <f>IF(individuals!#REF!&gt;0,individuals!#REF!,"")</f>
        <v>#REF!</v>
      </c>
      <c r="AL13" s="106">
        <f>IF(individuals!X33&gt;0,individuals!X33,"")</f>
        <v>15.9</v>
      </c>
      <c r="AM13" s="106">
        <f>IF(individuals!X34&gt;0,individuals!X34,"")</f>
        <v>10.5</v>
      </c>
    </row>
    <row r="14" spans="1:39" ht="12.75">
      <c r="A14" s="100" t="str">
        <f t="shared" si="0"/>
        <v>Paramacrobiotus intii</v>
      </c>
      <c r="B14" s="143" t="str">
        <f t="shared" si="0"/>
        <v>Peru.0</v>
      </c>
      <c r="C14" s="104" t="str">
        <f>individuals!Z1</f>
        <v>2001\Ł15</v>
      </c>
      <c r="D14" s="105">
        <f>IF(individuals!Z3&gt;0,individuals!Z3,"")</f>
        <v>441.3</v>
      </c>
      <c r="E14" s="106">
        <f>IF(individuals!Z5&gt;0,individuals!Z5,"")</f>
        <v>53.9</v>
      </c>
      <c r="F14" s="106">
        <f>IF(individuals!Z6&gt;0,individuals!Z6,"")</f>
        <v>43.1</v>
      </c>
      <c r="G14" s="106">
        <f>IF(individuals!Z7&gt;0,individuals!Z7,"")</f>
        <v>9.1</v>
      </c>
      <c r="H14" s="107">
        <f>IF(individuals!Z8&gt;0,individuals!Z8,"")</f>
        <v>6.6</v>
      </c>
      <c r="I14" s="106">
        <f>IF(individuals!Z9&gt;0,individuals!Z9,"")</f>
      </c>
      <c r="J14" s="106">
        <f>IF(individuals!Z11&gt;0,individuals!Z11,"")</f>
        <v>8.8</v>
      </c>
      <c r="K14" s="107">
        <f>IF(individuals!Z12&gt;0,individuals!Z12,"")</f>
        <v>7.2</v>
      </c>
      <c r="L14" s="106">
        <f>IF(individuals!Z13&gt;0,individuals!Z13,"")</f>
        <v>9.1</v>
      </c>
      <c r="M14" s="107" t="e">
        <f>IF(individuals!#REF!&gt;0,individuals!#REF!,"")</f>
        <v>#REF!</v>
      </c>
      <c r="N14" s="106">
        <f>IF(individuals!Z14&gt;0,individuals!Z14,"")</f>
        <v>27.1</v>
      </c>
      <c r="O14" s="106" t="e">
        <f>IF(individuals!#REF!&gt;0,individuals!#REF!,"")</f>
        <v>#REF!</v>
      </c>
      <c r="P14" s="106" t="e">
        <f>IF(individuals!#REF!&gt;0,individuals!#REF!,"")</f>
        <v>#REF!</v>
      </c>
      <c r="Q14" s="106">
        <f>IF(individuals!Z16&gt;0,individuals!Z16,"")</f>
        <v>14</v>
      </c>
      <c r="R14" s="106">
        <f>IF(individuals!Z17&gt;0,individuals!Z17,"")</f>
        <v>11.6</v>
      </c>
      <c r="S14" s="106" t="e">
        <f>IF(individuals!#REF!&gt;0,individuals!#REF!,"")</f>
        <v>#REF!</v>
      </c>
      <c r="T14" s="106">
        <f>IF(individuals!Z18&gt;0,individuals!Z18,"")</f>
        <v>13.1</v>
      </c>
      <c r="U14" s="106">
        <f>IF(individuals!Z19&gt;0,individuals!Z19,"")</f>
        <v>10.4</v>
      </c>
      <c r="V14" s="106" t="e">
        <f>IF(individuals!#REF!&gt;0,individuals!#REF!,"")</f>
        <v>#REF!</v>
      </c>
      <c r="W14" s="106">
        <f>IF(individuals!Z21&gt;0,individuals!Z21,"")</f>
        <v>13.5</v>
      </c>
      <c r="X14" s="106">
        <f>IF(individuals!Z22&gt;0,individuals!Z22,"")</f>
        <v>11.4</v>
      </c>
      <c r="Y14" s="106" t="e">
        <f>IF(individuals!#REF!&gt;0,individuals!#REF!,"")</f>
        <v>#REF!</v>
      </c>
      <c r="Z14" s="106">
        <f>IF(individuals!Z23&gt;0,individuals!Z23,"")</f>
        <v>14</v>
      </c>
      <c r="AA14" s="106">
        <f>IF(individuals!Z24&gt;0,individuals!Z24,"")</f>
        <v>12.5</v>
      </c>
      <c r="AB14" s="106" t="e">
        <f>IF(individuals!#REF!&gt;0,individuals!#REF!,"")</f>
        <v>#REF!</v>
      </c>
      <c r="AC14" s="106">
        <f>IF(individuals!Z26&gt;0,individuals!Z26,"")</f>
        <v>16</v>
      </c>
      <c r="AD14" s="106">
        <f>IF(individuals!Z27&gt;0,individuals!Z27,"")</f>
        <v>11.2</v>
      </c>
      <c r="AE14" s="106" t="e">
        <f>IF(individuals!#REF!&gt;0,individuals!#REF!,"")</f>
        <v>#REF!</v>
      </c>
      <c r="AF14" s="106">
        <f>IF(individuals!Z28&gt;0,individuals!Z28,"")</f>
        <v>13.9</v>
      </c>
      <c r="AG14" s="106">
        <f>IF(individuals!Z29&gt;0,individuals!Z29,"")</f>
        <v>11.2</v>
      </c>
      <c r="AH14" s="106" t="e">
        <f>IF(individuals!#REF!&gt;0,individuals!#REF!,"")</f>
        <v>#REF!</v>
      </c>
      <c r="AI14" s="106">
        <f>IF(individuals!Z31&gt;0,individuals!Z31,"")</f>
        <v>15.1</v>
      </c>
      <c r="AJ14" s="106">
        <f>IF(individuals!Z32&gt;0,individuals!Z32,"")</f>
        <v>11.8</v>
      </c>
      <c r="AK14" s="106" t="e">
        <f>IF(individuals!#REF!&gt;0,individuals!#REF!,"")</f>
        <v>#REF!</v>
      </c>
      <c r="AL14" s="106">
        <f>IF(individuals!Z33&gt;0,individuals!Z33,"")</f>
        <v>15.5</v>
      </c>
      <c r="AM14" s="106">
        <f>IF(individuals!Z34&gt;0,individuals!Z34,"")</f>
        <v>10.9</v>
      </c>
    </row>
    <row r="15" spans="1:39" ht="12.75">
      <c r="A15" s="100" t="str">
        <f t="shared" si="0"/>
        <v>Paramacrobiotus intii</v>
      </c>
      <c r="B15" s="143" t="str">
        <f t="shared" si="0"/>
        <v>Peru.0</v>
      </c>
      <c r="C15" s="104" t="str">
        <f>individuals!AB1</f>
        <v>2001\Ł15</v>
      </c>
      <c r="D15" s="105">
        <f>IF(individuals!AB3&gt;0,individuals!AB3,"")</f>
        <v>503.9</v>
      </c>
      <c r="E15" s="106">
        <f>IF(individuals!AB5&gt;0,individuals!AB5,"")</f>
        <v>50.9</v>
      </c>
      <c r="F15" s="106">
        <f>IF(individuals!AB6&gt;0,individuals!AB6,"")</f>
        <v>41.1</v>
      </c>
      <c r="G15" s="106">
        <f>IF(individuals!AB7&gt;0,individuals!AB7,"")</f>
        <v>7.6</v>
      </c>
      <c r="H15" s="107">
        <f>IF(individuals!AB8&gt;0,individuals!AB8,"")</f>
        <v>5.3</v>
      </c>
      <c r="I15" s="106">
        <f>IF(individuals!AB9&gt;0,individuals!AB9,"")</f>
      </c>
      <c r="J15" s="106">
        <f>IF(individuals!AB11&gt;0,individuals!AB11,"")</f>
        <v>9.1</v>
      </c>
      <c r="K15" s="107">
        <f>IF(individuals!AB12&gt;0,individuals!AB12,"")</f>
        <v>6.7</v>
      </c>
      <c r="L15" s="106">
        <f>IF(individuals!AB13&gt;0,individuals!AB13,"")</f>
        <v>8.8</v>
      </c>
      <c r="M15" s="107" t="e">
        <f>IF(individuals!#REF!&gt;0,individuals!#REF!,"")</f>
        <v>#REF!</v>
      </c>
      <c r="N15" s="106">
        <f>IF(individuals!AB14&gt;0,individuals!AB14,"")</f>
        <v>26.2</v>
      </c>
      <c r="O15" s="106" t="e">
        <f>IF(individuals!#REF!&gt;0,individuals!#REF!,"")</f>
        <v>#REF!</v>
      </c>
      <c r="P15" s="106" t="e">
        <f>IF(individuals!#REF!&gt;0,individuals!#REF!,"")</f>
        <v>#REF!</v>
      </c>
      <c r="Q15" s="106">
        <f>IF(individuals!AB16&gt;0,individuals!AB16,"")</f>
        <v>12.5</v>
      </c>
      <c r="R15" s="106">
        <f>IF(individuals!AB17&gt;0,individuals!AB17,"")</f>
        <v>8.7</v>
      </c>
      <c r="S15" s="106" t="e">
        <f>IF(individuals!#REF!&gt;0,individuals!#REF!,"")</f>
        <v>#REF!</v>
      </c>
      <c r="T15" s="106">
        <f>IF(individuals!AB18&gt;0,individuals!AB18,"")</f>
        <v>11.9</v>
      </c>
      <c r="U15" s="106">
        <f>IF(individuals!AB19&gt;0,individuals!AB19,"")</f>
        <v>10</v>
      </c>
      <c r="V15" s="106" t="e">
        <f>IF(individuals!#REF!&gt;0,individuals!#REF!,"")</f>
        <v>#REF!</v>
      </c>
      <c r="W15" s="106">
        <f>IF(individuals!AB21&gt;0,individuals!AB21,"")</f>
      </c>
      <c r="X15" s="106">
        <f>IF(individuals!AB22&gt;0,individuals!AB22,"")</f>
      </c>
      <c r="Y15" s="106" t="e">
        <f>IF(individuals!#REF!&gt;0,individuals!#REF!,"")</f>
        <v>#REF!</v>
      </c>
      <c r="Z15" s="106">
        <f>IF(individuals!AB23&gt;0,individuals!AB23,"")</f>
      </c>
      <c r="AA15" s="106">
        <f>IF(individuals!AB24&gt;0,individuals!AB24,"")</f>
      </c>
      <c r="AB15" s="106" t="e">
        <f>IF(individuals!#REF!&gt;0,individuals!#REF!,"")</f>
        <v>#REF!</v>
      </c>
      <c r="AC15" s="106">
        <f>IF(individuals!AB26&gt;0,individuals!AB26,"")</f>
        <v>13.6</v>
      </c>
      <c r="AD15" s="106">
        <f>IF(individuals!AB27&gt;0,individuals!AB27,"")</f>
        <v>11.8</v>
      </c>
      <c r="AE15" s="106" t="e">
        <f>IF(individuals!#REF!&gt;0,individuals!#REF!,"")</f>
        <v>#REF!</v>
      </c>
      <c r="AF15" s="106">
        <f>IF(individuals!AB28&gt;0,individuals!AB28,"")</f>
      </c>
      <c r="AG15" s="106">
        <f>IF(individuals!AB29&gt;0,individuals!AB29,"")</f>
      </c>
      <c r="AH15" s="106" t="e">
        <f>IF(individuals!#REF!&gt;0,individuals!#REF!,"")</f>
        <v>#REF!</v>
      </c>
      <c r="AI15" s="106">
        <f>IF(individuals!AB31&gt;0,individuals!AB31,"")</f>
      </c>
      <c r="AJ15" s="106">
        <f>IF(individuals!AB32&gt;0,individuals!AB32,"")</f>
      </c>
      <c r="AK15" s="106" t="e">
        <f>IF(individuals!#REF!&gt;0,individuals!#REF!,"")</f>
        <v>#REF!</v>
      </c>
      <c r="AL15" s="106">
        <f>IF(individuals!AB33&gt;0,individuals!AB33,"")</f>
      </c>
      <c r="AM15" s="106">
        <f>IF(individuals!AB34&gt;0,individuals!AB34,"")</f>
      </c>
    </row>
    <row r="16" spans="1:39" ht="12.75">
      <c r="A16" s="100" t="str">
        <f t="shared" si="0"/>
        <v>Paramacrobiotus intii</v>
      </c>
      <c r="B16" s="143" t="str">
        <f t="shared" si="0"/>
        <v>Peru.0</v>
      </c>
      <c r="C16" s="104" t="str">
        <f>individuals!AD1</f>
        <v>2001\Ł15</v>
      </c>
      <c r="D16" s="105">
        <f>IF(individuals!AD3&gt;0,individuals!AD3,"")</f>
        <v>516.5</v>
      </c>
      <c r="E16" s="106">
        <f>IF(individuals!AD5&gt;0,individuals!AD5,"")</f>
        <v>47.9</v>
      </c>
      <c r="F16" s="106">
        <f>IF(individuals!AD6&gt;0,individuals!AD6,"")</f>
        <v>37.9</v>
      </c>
      <c r="G16" s="106">
        <f>IF(individuals!AD7&gt;0,individuals!AD7,"")</f>
        <v>7.4</v>
      </c>
      <c r="H16" s="107">
        <f>IF(individuals!AD8&gt;0,individuals!AD8,"")</f>
        <v>5.1</v>
      </c>
      <c r="I16" s="106">
        <f>IF(individuals!AD9&gt;0,individuals!AD9,"")</f>
      </c>
      <c r="J16" s="106">
        <f>IF(individuals!AD11&gt;0,individuals!AD11,"")</f>
        <v>7.6</v>
      </c>
      <c r="K16" s="107">
        <f>IF(individuals!AD12&gt;0,individuals!AD12,"")</f>
        <v>5.7</v>
      </c>
      <c r="L16" s="106">
        <f>IF(individuals!AD13&gt;0,individuals!AD13,"")</f>
        <v>8.5</v>
      </c>
      <c r="M16" s="107" t="e">
        <f>IF(individuals!#REF!&gt;0,individuals!#REF!,"")</f>
        <v>#REF!</v>
      </c>
      <c r="N16" s="106">
        <f>IF(individuals!AD14&gt;0,individuals!AD14,"")</f>
        <v>23.5</v>
      </c>
      <c r="O16" s="106" t="e">
        <f>IF(individuals!#REF!&gt;0,individuals!#REF!,"")</f>
        <v>#REF!</v>
      </c>
      <c r="P16" s="106" t="e">
        <f>IF(individuals!#REF!&gt;0,individuals!#REF!,"")</f>
        <v>#REF!</v>
      </c>
      <c r="Q16" s="106">
        <f>IF(individuals!AD16&gt;0,individuals!AD16,"")</f>
      </c>
      <c r="R16" s="106">
        <f>IF(individuals!AD17&gt;0,individuals!AD17,"")</f>
      </c>
      <c r="S16" s="106" t="e">
        <f>IF(individuals!#REF!&gt;0,individuals!#REF!,"")</f>
        <v>#REF!</v>
      </c>
      <c r="T16" s="106">
        <f>IF(individuals!AD18&gt;0,individuals!AD18,"")</f>
      </c>
      <c r="U16" s="106">
        <f>IF(individuals!AD19&gt;0,individuals!AD19,"")</f>
      </c>
      <c r="V16" s="106" t="e">
        <f>IF(individuals!#REF!&gt;0,individuals!#REF!,"")</f>
        <v>#REF!</v>
      </c>
      <c r="W16" s="106">
        <f>IF(individuals!AD21&gt;0,individuals!AD21,"")</f>
      </c>
      <c r="X16" s="106">
        <f>IF(individuals!AD22&gt;0,individuals!AD22,"")</f>
      </c>
      <c r="Y16" s="106" t="e">
        <f>IF(individuals!#REF!&gt;0,individuals!#REF!,"")</f>
        <v>#REF!</v>
      </c>
      <c r="Z16" s="106">
        <f>IF(individuals!AD23&gt;0,individuals!AD23,"")</f>
      </c>
      <c r="AA16" s="106">
        <f>IF(individuals!AD24&gt;0,individuals!AD24,"")</f>
      </c>
      <c r="AB16" s="106" t="e">
        <f>IF(individuals!#REF!&gt;0,individuals!#REF!,"")</f>
        <v>#REF!</v>
      </c>
      <c r="AC16" s="106">
        <f>IF(individuals!AD26&gt;0,individuals!AD26,"")</f>
      </c>
      <c r="AD16" s="106">
        <f>IF(individuals!AD27&gt;0,individuals!AD27,"")</f>
      </c>
      <c r="AE16" s="106" t="e">
        <f>IF(individuals!#REF!&gt;0,individuals!#REF!,"")</f>
        <v>#REF!</v>
      </c>
      <c r="AF16" s="106">
        <f>IF(individuals!AD28&gt;0,individuals!AD28,"")</f>
        <v>14.5</v>
      </c>
      <c r="AG16" s="106">
        <f>IF(individuals!AD29&gt;0,individuals!AD29,"")</f>
        <v>11.6</v>
      </c>
      <c r="AH16" s="106" t="e">
        <f>IF(individuals!#REF!&gt;0,individuals!#REF!,"")</f>
        <v>#REF!</v>
      </c>
      <c r="AI16" s="106">
        <f>IF(individuals!AD31&gt;0,individuals!AD31,"")</f>
        <v>16</v>
      </c>
      <c r="AJ16" s="106">
        <f>IF(individuals!AD32&gt;0,individuals!AD32,"")</f>
        <v>11.4</v>
      </c>
      <c r="AK16" s="106" t="e">
        <f>IF(individuals!#REF!&gt;0,individuals!#REF!,"")</f>
        <v>#REF!</v>
      </c>
      <c r="AL16" s="106">
        <f>IF(individuals!AD33&gt;0,individuals!AD33,"")</f>
        <v>16.6</v>
      </c>
      <c r="AM16" s="106">
        <f>IF(individuals!AD34&gt;0,individuals!AD34,"")</f>
        <v>10.8</v>
      </c>
    </row>
  </sheetData>
  <sheetProtection/>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66FF33"/>
  </sheetPr>
  <dimension ref="A1:AB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9.50390625" style="109" bestFit="1" customWidth="1"/>
    <col min="2" max="2" width="9.50390625" style="144" bestFit="1" customWidth="1"/>
    <col min="3" max="3" width="9.125" style="110" customWidth="1"/>
    <col min="4" max="28" width="17.00390625" style="111" customWidth="1"/>
    <col min="29" max="16384" width="9.125" style="108" customWidth="1"/>
  </cols>
  <sheetData>
    <row r="1" spans="1:28" s="103" customFormat="1" ht="27">
      <c r="A1" s="100" t="s">
        <v>97</v>
      </c>
      <c r="B1" s="142" t="s">
        <v>98</v>
      </c>
      <c r="C1" s="101" t="s">
        <v>60</v>
      </c>
      <c r="D1" s="102" t="s">
        <v>24</v>
      </c>
      <c r="E1" s="102" t="s">
        <v>62</v>
      </c>
      <c r="F1" s="102" t="s">
        <v>63</v>
      </c>
      <c r="G1" s="102" t="s">
        <v>64</v>
      </c>
      <c r="H1" s="102" t="s">
        <v>65</v>
      </c>
      <c r="I1" s="102" t="s">
        <v>66</v>
      </c>
      <c r="J1" s="102" t="s">
        <v>67</v>
      </c>
      <c r="K1" s="102" t="s">
        <v>68</v>
      </c>
      <c r="L1" s="102" t="s">
        <v>70</v>
      </c>
      <c r="M1" s="102" t="s">
        <v>80</v>
      </c>
      <c r="N1" s="102" t="s">
        <v>81</v>
      </c>
      <c r="O1" s="102" t="s">
        <v>83</v>
      </c>
      <c r="P1" s="102" t="s">
        <v>84</v>
      </c>
      <c r="Q1" s="102" t="s">
        <v>86</v>
      </c>
      <c r="R1" s="102" t="s">
        <v>87</v>
      </c>
      <c r="S1" s="102" t="s">
        <v>89</v>
      </c>
      <c r="T1" s="102" t="s">
        <v>90</v>
      </c>
      <c r="U1" s="102" t="s">
        <v>92</v>
      </c>
      <c r="V1" s="102" t="s">
        <v>93</v>
      </c>
      <c r="W1" s="102" t="s">
        <v>95</v>
      </c>
      <c r="X1" s="102" t="s">
        <v>96</v>
      </c>
      <c r="Y1" s="102" t="s">
        <v>73</v>
      </c>
      <c r="Z1" s="102" t="s">
        <v>74</v>
      </c>
      <c r="AA1" s="102" t="s">
        <v>76</v>
      </c>
      <c r="AB1" s="102" t="s">
        <v>77</v>
      </c>
    </row>
    <row r="2" spans="1:28" ht="12.75">
      <c r="A2" s="100" t="str">
        <f>'individuals_stats (μm)'!A$2</f>
        <v>Paramacrobiotus intii</v>
      </c>
      <c r="B2" s="145" t="str">
        <f>'individuals_stats (μm)'!B$2</f>
        <v>Peru.0</v>
      </c>
      <c r="C2" s="104" t="str">
        <f>individuals!B1</f>
        <v>Holotype</v>
      </c>
      <c r="D2" s="105">
        <f>IF(individuals!C3&gt;0,individuals!C3,"")</f>
        <v>982.7586206896551</v>
      </c>
      <c r="E2" s="106">
        <f>IF(individuals!C6&gt;0,individuals!C6,"")</f>
        <v>80.38793103448275</v>
      </c>
      <c r="F2" s="106">
        <f>IF(individuals!C7&gt;0,individuals!C7,"")</f>
        <v>15.517241379310345</v>
      </c>
      <c r="G2" s="107">
        <f>IF(individuals!C8&gt;0,individuals!C8,"")</f>
        <v>10.129310344827587</v>
      </c>
      <c r="H2" s="106">
        <f>IF(individuals!C9&gt;0,individuals!C9,"")</f>
        <v>62.5</v>
      </c>
      <c r="I2" s="106">
        <f>IF(individuals!C11&gt;0,individuals!C11,"")</f>
        <v>14.008620689655174</v>
      </c>
      <c r="J2" s="107">
        <f>IF(individuals!C12&gt;0,individuals!C12,"")</f>
        <v>11.85344827586207</v>
      </c>
      <c r="K2" s="106">
        <f>IF(individuals!C13&gt;0,individuals!C13,"")</f>
        <v>16.810344827586206</v>
      </c>
      <c r="L2" s="106">
        <f>IF(individuals!C14&gt;0,individuals!C14,"")</f>
        <v>48.275862068965516</v>
      </c>
      <c r="M2" s="106">
        <f>IF(individuals!C16&gt;0,individuals!C16,"")</f>
        <v>26.07758620689655</v>
      </c>
      <c r="N2" s="106">
        <f>IF(individuals!C17&gt;0,individuals!C17,"")</f>
      </c>
      <c r="O2" s="106">
        <f>IF(individuals!C18&gt;0,individuals!C18,"")</f>
        <v>25.431034482758623</v>
      </c>
      <c r="P2" s="106">
        <f>IF(individuals!C19&gt;0,individuals!C19,"")</f>
        <v>18.75</v>
      </c>
      <c r="Q2" s="106">
        <f>IF(individuals!C21&gt;0,individuals!C21,"")</f>
        <v>28.879310344827587</v>
      </c>
      <c r="R2" s="106">
        <f>IF(individuals!C22&gt;0,individuals!C22,"")</f>
        <v>19.181034482758623</v>
      </c>
      <c r="S2" s="106">
        <f>IF(individuals!C23&gt;0,individuals!C23,"")</f>
      </c>
      <c r="T2" s="106">
        <f>IF(individuals!C24&gt;0,individuals!C24,"")</f>
      </c>
      <c r="U2" s="106">
        <f>IF(individuals!C26&gt;0,individuals!C26,"")</f>
        <v>29.094827586206897</v>
      </c>
      <c r="V2" s="106">
        <f>IF(individuals!C27&gt;0,individuals!C27,"")</f>
        <v>18.53448275862069</v>
      </c>
      <c r="W2" s="106">
        <f>IF(individuals!C28&gt;0,individuals!C28,"")</f>
        <v>28.01724137931035</v>
      </c>
      <c r="X2" s="106">
        <f>IF(individuals!C29&gt;0,individuals!C29,"")</f>
      </c>
      <c r="Y2" s="106">
        <f>IF(individuals!C31&gt;0,individuals!C31,"")</f>
        <v>31.46551724137931</v>
      </c>
      <c r="Z2" s="106">
        <f>IF(individuals!C32&gt;0,individuals!C32,"")</f>
        <v>22.198275862068968</v>
      </c>
      <c r="AA2" s="106">
        <f>IF(individuals!C33&gt;0,individuals!C33,"")</f>
        <v>32.327586206896555</v>
      </c>
      <c r="AB2" s="106">
        <f>IF(individuals!C34&gt;0,individuals!C34,"")</f>
        <v>22.413793103448278</v>
      </c>
    </row>
    <row r="3" spans="1:28" ht="12.75">
      <c r="A3" s="100" t="str">
        <f>'individuals_stats (μm)'!A$2</f>
        <v>Paramacrobiotus intii</v>
      </c>
      <c r="B3" s="145" t="str">
        <f>'individuals_stats (μm)'!B$2</f>
        <v>Peru.0</v>
      </c>
      <c r="C3" s="104" t="str">
        <f>individuals!D1</f>
        <v>2001\57</v>
      </c>
      <c r="D3" s="105">
        <f>IF(individuals!E3&gt;0,individuals!E3,"")</f>
        <v>941.409691629956</v>
      </c>
      <c r="E3" s="106">
        <f>IF(individuals!E6&gt;0,individuals!E6,"")</f>
        <v>79.73568281938327</v>
      </c>
      <c r="F3" s="106">
        <f>IF(individuals!E7&gt;0,individuals!E7,"")</f>
        <v>14.757709251101323</v>
      </c>
      <c r="G3" s="107">
        <f>IF(individuals!E8&gt;0,individuals!E8,"")</f>
        <v>10.572687224669604</v>
      </c>
      <c r="H3" s="106">
        <f>IF(individuals!E9&gt;0,individuals!E9,"")</f>
        <v>56.6079295154185</v>
      </c>
      <c r="I3" s="106">
        <f>IF(individuals!E11&gt;0,individuals!E11,"")</f>
        <v>15.418502202643172</v>
      </c>
      <c r="J3" s="107">
        <f>IF(individuals!E12&gt;0,individuals!E12,"")</f>
        <v>12.555066079295155</v>
      </c>
      <c r="K3" s="106">
        <f>IF(individuals!E13&gt;0,individuals!E13,"")</f>
        <v>18.06167400881057</v>
      </c>
      <c r="L3" s="106">
        <f>IF(individuals!E14&gt;0,individuals!E14,"")</f>
        <v>46.91629955947137</v>
      </c>
      <c r="M3" s="106">
        <f>IF(individuals!E16&gt;0,individuals!E16,"")</f>
        <v>24.229074889867842</v>
      </c>
      <c r="N3" s="106">
        <f>IF(individuals!E17&gt;0,individuals!E17,"")</f>
        <v>16.29955947136564</v>
      </c>
      <c r="O3" s="106">
        <f>IF(individuals!E18&gt;0,individuals!E18,"")</f>
      </c>
      <c r="P3" s="106">
        <f>IF(individuals!E19&gt;0,individuals!E19,"")</f>
      </c>
      <c r="Q3" s="106">
        <f>IF(individuals!E21&gt;0,individuals!E21,"")</f>
        <v>26.211453744493397</v>
      </c>
      <c r="R3" s="106">
        <f>IF(individuals!E22&gt;0,individuals!E22,"")</f>
        <v>21.80616740088106</v>
      </c>
      <c r="S3" s="106">
        <f>IF(individuals!E23&gt;0,individuals!E23,"")</f>
        <v>24.669603524229075</v>
      </c>
      <c r="T3" s="106">
        <f>IF(individuals!E24&gt;0,individuals!E24,"")</f>
        <v>21.365638766519822</v>
      </c>
      <c r="U3" s="106">
        <f>IF(individuals!E26&gt;0,individuals!E26,"")</f>
        <v>24.44933920704846</v>
      </c>
      <c r="V3" s="106">
        <f>IF(individuals!E27&gt;0,individuals!E27,"")</f>
        <v>19.603524229074893</v>
      </c>
      <c r="W3" s="106">
        <f>IF(individuals!E28&gt;0,individuals!E28,"")</f>
      </c>
      <c r="X3" s="106">
        <f>IF(individuals!E29&gt;0,individuals!E29,"")</f>
      </c>
      <c r="Y3" s="106">
        <f>IF(individuals!E31&gt;0,individuals!E31,"")</f>
      </c>
      <c r="Z3" s="106">
        <f>IF(individuals!E32&gt;0,individuals!E32,"")</f>
      </c>
      <c r="AA3" s="106">
        <f>IF(individuals!E33&gt;0,individuals!E33,"")</f>
      </c>
      <c r="AB3" s="106">
        <f>IF(individuals!E34&gt;0,individuals!E34,"")</f>
      </c>
    </row>
    <row r="4" spans="1:28" ht="12.75">
      <c r="A4" s="100" t="str">
        <f>'individuals_stats (μm)'!A$2</f>
        <v>Paramacrobiotus intii</v>
      </c>
      <c r="B4" s="145" t="str">
        <f>'individuals_stats (μm)'!B$2</f>
        <v>Peru.0</v>
      </c>
      <c r="C4" s="104" t="str">
        <f>individuals!F1</f>
        <v>2001\57</v>
      </c>
      <c r="D4" s="105">
        <f>IF(individuals!G3&gt;0,individuals!G3,"")</f>
        <v>933.7254901960785</v>
      </c>
      <c r="E4" s="106">
        <f>IF(individuals!G6&gt;0,individuals!G6,"")</f>
        <v>78.43137254901961</v>
      </c>
      <c r="F4" s="106">
        <f>IF(individuals!G7&gt;0,individuals!G7,"")</f>
        <v>13.92156862745098</v>
      </c>
      <c r="G4" s="107">
        <f>IF(individuals!G8&gt;0,individuals!G8,"")</f>
        <v>9.803921568627452</v>
      </c>
      <c r="H4" s="106">
        <f>IF(individuals!G9&gt;0,individuals!G9,"")</f>
        <v>65.68627450980392</v>
      </c>
      <c r="I4" s="106">
        <f>IF(individuals!G11&gt;0,individuals!G11,"")</f>
        <v>14.313725490196077</v>
      </c>
      <c r="J4" s="107">
        <f>IF(individuals!G12&gt;0,individuals!G12,"")</f>
        <v>12.549019607843137</v>
      </c>
      <c r="K4" s="106">
        <f>IF(individuals!G13&gt;0,individuals!G13,"")</f>
        <v>18.627450980392158</v>
      </c>
      <c r="L4" s="106">
        <f>IF(individuals!G14&gt;0,individuals!G14,"")</f>
        <v>48.8235294117647</v>
      </c>
      <c r="M4" s="106">
        <f>IF(individuals!G16&gt;0,individuals!G16,"")</f>
      </c>
      <c r="N4" s="106">
        <f>IF(individuals!G17&gt;0,individuals!G17,"")</f>
      </c>
      <c r="O4" s="106">
        <f>IF(individuals!G18&gt;0,individuals!G18,"")</f>
        <v>23.333333333333332</v>
      </c>
      <c r="P4" s="106">
        <f>IF(individuals!G19&gt;0,individuals!G19,"")</f>
        <v>18.23529411764706</v>
      </c>
      <c r="Q4" s="106">
        <f>IF(individuals!G21&gt;0,individuals!G21,"")</f>
        <v>28.235294117647058</v>
      </c>
      <c r="R4" s="106">
        <f>IF(individuals!G22&gt;0,individuals!G22,"")</f>
      </c>
      <c r="S4" s="106">
        <f>IF(individuals!G23&gt;0,individuals!G23,"")</f>
      </c>
      <c r="T4" s="106">
        <f>IF(individuals!G24&gt;0,individuals!G24,"")</f>
      </c>
      <c r="U4" s="106">
        <f>IF(individuals!G26&gt;0,individuals!G26,"")</f>
      </c>
      <c r="V4" s="106">
        <f>IF(individuals!G27&gt;0,individuals!G27,"")</f>
      </c>
      <c r="W4" s="106">
        <f>IF(individuals!G28&gt;0,individuals!G28,"")</f>
      </c>
      <c r="X4" s="106">
        <f>IF(individuals!G29&gt;0,individuals!G29,"")</f>
      </c>
      <c r="Y4" s="106">
        <f>IF(individuals!G31&gt;0,individuals!G31,"")</f>
        <v>26.078431372549023</v>
      </c>
      <c r="Z4" s="106">
        <f>IF(individuals!G32&gt;0,individuals!G32,"")</f>
        <v>19.607843137254903</v>
      </c>
      <c r="AA4" s="106">
        <f>IF(individuals!G33&gt;0,individuals!G33,"")</f>
        <v>29.80392156862745</v>
      </c>
      <c r="AB4" s="106">
        <f>IF(individuals!G34&gt;0,individuals!G34,"")</f>
        <v>20</v>
      </c>
    </row>
    <row r="5" spans="1:28" ht="12.75">
      <c r="A5" s="100" t="str">
        <f>'individuals_stats (μm)'!A$2</f>
        <v>Paramacrobiotus intii</v>
      </c>
      <c r="B5" s="145" t="str">
        <f>'individuals_stats (μm)'!B$2</f>
        <v>Peru.0</v>
      </c>
      <c r="C5" s="104" t="str">
        <f>individuals!H1</f>
        <v>2001\57</v>
      </c>
      <c r="D5" s="105">
        <f>IF(individuals!I3&gt;0,individuals!I3,"")</f>
        <v>978.2926829268293</v>
      </c>
      <c r="E5" s="106">
        <f>IF(individuals!I6&gt;0,individuals!I6,"")</f>
        <v>80</v>
      </c>
      <c r="F5" s="106">
        <f>IF(individuals!I7&gt;0,individuals!I7,"")</f>
        <v>15.609756097560975</v>
      </c>
      <c r="G5" s="107">
        <f>IF(individuals!I8&gt;0,individuals!I8,"")</f>
        <v>11.21951219512195</v>
      </c>
      <c r="H5" s="106">
        <f>IF(individuals!I9&gt;0,individuals!I9,"")</f>
        <v>59.02439024390244</v>
      </c>
      <c r="I5" s="106">
        <f>IF(individuals!I11&gt;0,individuals!I11,"")</f>
        <v>14.146341463414632</v>
      </c>
      <c r="J5" s="107">
        <f>IF(individuals!I12&gt;0,individuals!I12,"")</f>
        <v>11.21951219512195</v>
      </c>
      <c r="K5" s="106">
        <f>IF(individuals!I13&gt;0,individuals!I13,"")</f>
        <v>16.34146341463415</v>
      </c>
      <c r="L5" s="106">
        <f>IF(individuals!I14&gt;0,individuals!I14,"")</f>
        <v>44.63414634146341</v>
      </c>
      <c r="M5" s="106">
        <f>IF(individuals!I16&gt;0,individuals!I16,"")</f>
      </c>
      <c r="N5" s="106">
        <f>IF(individuals!I17&gt;0,individuals!I17,"")</f>
      </c>
      <c r="O5" s="106">
        <f>IF(individuals!I18&gt;0,individuals!I18,"")</f>
      </c>
      <c r="P5" s="106">
        <f>IF(individuals!I19&gt;0,individuals!I19,"")</f>
      </c>
      <c r="Q5" s="106">
        <f>IF(individuals!I21&gt;0,individuals!I21,"")</f>
      </c>
      <c r="R5" s="106">
        <f>IF(individuals!I22&gt;0,individuals!I22,"")</f>
      </c>
      <c r="S5" s="106">
        <f>IF(individuals!I23&gt;0,individuals!I23,"")</f>
        <v>27.5609756097561</v>
      </c>
      <c r="T5" s="106">
        <f>IF(individuals!I24&gt;0,individuals!I24,"")</f>
        <v>22.195121951219512</v>
      </c>
      <c r="U5" s="106">
        <f>IF(individuals!I26&gt;0,individuals!I26,"")</f>
      </c>
      <c r="V5" s="106">
        <f>IF(individuals!I27&gt;0,individuals!I27,"")</f>
      </c>
      <c r="W5" s="106">
        <f>IF(individuals!I28&gt;0,individuals!I28,"")</f>
        <v>26.585365853658537</v>
      </c>
      <c r="X5" s="106">
        <f>IF(individuals!I29&gt;0,individuals!I29,"")</f>
        <v>21.70731707317073</v>
      </c>
      <c r="Y5" s="106">
        <f>IF(individuals!I31&gt;0,individuals!I31,"")</f>
      </c>
      <c r="Z5" s="106">
        <f>IF(individuals!I32&gt;0,individuals!I32,"")</f>
      </c>
      <c r="AA5" s="106">
        <f>IF(individuals!I33&gt;0,individuals!I33,"")</f>
        <v>29.51219512195122</v>
      </c>
      <c r="AB5" s="106">
        <f>IF(individuals!I34&gt;0,individuals!I34,"")</f>
        <v>24.878048780487802</v>
      </c>
    </row>
    <row r="6" spans="1:28" ht="12.75">
      <c r="A6" s="100" t="str">
        <f>'individuals_stats (μm)'!A$2</f>
        <v>Paramacrobiotus intii</v>
      </c>
      <c r="B6" s="145" t="str">
        <f>'individuals_stats (μm)'!B$2</f>
        <v>Peru.0</v>
      </c>
      <c r="C6" s="104" t="str">
        <f>individuals!J1</f>
        <v>2001\59</v>
      </c>
      <c r="D6" s="105">
        <f>IF(individuals!K3&gt;0,individuals!K3,"")</f>
        <v>1144.4897959183672</v>
      </c>
      <c r="E6" s="106">
        <f>IF(individuals!K6&gt;0,individuals!K6,"")</f>
        <v>79.38775510204081</v>
      </c>
      <c r="F6" s="106">
        <f>IF(individuals!K7&gt;0,individuals!K7,"")</f>
        <v>16.53061224489796</v>
      </c>
      <c r="G6" s="107">
        <f>IF(individuals!K8&gt;0,individuals!K8,"")</f>
        <v>11.83673469387755</v>
      </c>
      <c r="H6" s="106">
        <f>IF(individuals!K9&gt;0,individuals!K9,"")</f>
      </c>
      <c r="I6" s="106">
        <f>IF(individuals!K11&gt;0,individuals!K11,"")</f>
        <v>15.918367346938775</v>
      </c>
      <c r="J6" s="107">
        <f>IF(individuals!K12&gt;0,individuals!K12,"")</f>
        <v>11.428571428571429</v>
      </c>
      <c r="K6" s="106">
        <f>IF(individuals!K13&gt;0,individuals!K13,"")</f>
        <v>16.53061224489796</v>
      </c>
      <c r="L6" s="106">
        <f>IF(individuals!K14&gt;0,individuals!K14,"")</f>
        <v>48.16326530612245</v>
      </c>
      <c r="M6" s="106">
        <f>IF(individuals!K16&gt;0,individuals!K16,"")</f>
      </c>
      <c r="N6" s="106">
        <f>IF(individuals!K17&gt;0,individuals!K17,"")</f>
      </c>
      <c r="O6" s="106">
        <f>IF(individuals!K18&gt;0,individuals!K18,"")</f>
      </c>
      <c r="P6" s="106">
        <f>IF(individuals!K19&gt;0,individuals!K19,"")</f>
      </c>
      <c r="Q6" s="106">
        <f>IF(individuals!K21&gt;0,individuals!K21,"")</f>
        <v>28.163265306122447</v>
      </c>
      <c r="R6" s="106">
        <f>IF(individuals!K22&gt;0,individuals!K22,"")</f>
        <v>19.183673469387756</v>
      </c>
      <c r="S6" s="106">
        <f>IF(individuals!K23&gt;0,individuals!K23,"")</f>
        <v>25.30612244897959</v>
      </c>
      <c r="T6" s="106">
        <f>IF(individuals!K24&gt;0,individuals!K24,"")</f>
        <v>21.22448979591837</v>
      </c>
      <c r="U6" s="106">
        <f>IF(individuals!K26&gt;0,individuals!K26,"")</f>
      </c>
      <c r="V6" s="106">
        <f>IF(individuals!K27&gt;0,individuals!K27,"")</f>
      </c>
      <c r="W6" s="106">
        <f>IF(individuals!K28&gt;0,individuals!K28,"")</f>
      </c>
      <c r="X6" s="106">
        <f>IF(individuals!K29&gt;0,individuals!K29,"")</f>
      </c>
      <c r="Y6" s="106">
        <f>IF(individuals!K31&gt;0,individuals!K31,"")</f>
      </c>
      <c r="Z6" s="106">
        <f>IF(individuals!K32&gt;0,individuals!K32,"")</f>
      </c>
      <c r="AA6" s="106">
        <f>IF(individuals!K33&gt;0,individuals!K33,"")</f>
      </c>
      <c r="AB6" s="106">
        <f>IF(individuals!K34&gt;0,individuals!K34,"")</f>
      </c>
    </row>
    <row r="7" spans="1:28" ht="12.75">
      <c r="A7" s="100" t="str">
        <f>'individuals_stats (μm)'!A$2</f>
        <v>Paramacrobiotus intii</v>
      </c>
      <c r="B7" s="145" t="str">
        <f>'individuals_stats (μm)'!B$2</f>
        <v>Peru.0</v>
      </c>
      <c r="C7" s="104" t="str">
        <f>individuals!L1</f>
        <v>2001\59</v>
      </c>
      <c r="D7" s="105">
        <f>IF(individuals!M3&gt;0,individuals!M3,"")</f>
        <v>904.696673189824</v>
      </c>
      <c r="E7" s="106">
        <f>IF(individuals!M6&gt;0,individuals!M6,"")</f>
        <v>81.40900195694715</v>
      </c>
      <c r="F7" s="106">
        <f>IF(individuals!M7&gt;0,individuals!M7,"")</f>
        <v>16.2426614481409</v>
      </c>
      <c r="G7" s="107">
        <f>IF(individuals!M8&gt;0,individuals!M8,"")</f>
        <v>11.545988258317026</v>
      </c>
      <c r="H7" s="106">
        <f>IF(individuals!M9&gt;0,individuals!M9,"")</f>
      </c>
      <c r="I7" s="106">
        <f>IF(individuals!M11&gt;0,individuals!M11,"")</f>
        <v>18.199608610567516</v>
      </c>
      <c r="J7" s="107">
        <f>IF(individuals!M12&gt;0,individuals!M12,"")</f>
        <v>11.545988258317026</v>
      </c>
      <c r="K7" s="106">
        <f>IF(individuals!M13&gt;0,individuals!M13,"")</f>
        <v>18.786692759295498</v>
      </c>
      <c r="L7" s="106">
        <f>IF(individuals!M14&gt;0,individuals!M14,"")</f>
        <v>53.42465753424658</v>
      </c>
      <c r="M7" s="106">
        <f>IF(individuals!M16&gt;0,individuals!M16,"")</f>
      </c>
      <c r="N7" s="106">
        <f>IF(individuals!M17&gt;0,individuals!M17,"")</f>
      </c>
      <c r="O7" s="106">
        <f>IF(individuals!M18&gt;0,individuals!M18,"")</f>
        <v>25.048923679060664</v>
      </c>
      <c r="P7" s="106">
        <f>IF(individuals!M19&gt;0,individuals!M19,"")</f>
        <v>20.939334637964773</v>
      </c>
      <c r="Q7" s="106">
        <f>IF(individuals!M21&gt;0,individuals!M21,"")</f>
      </c>
      <c r="R7" s="106">
        <f>IF(individuals!M22&gt;0,individuals!M22,"")</f>
      </c>
      <c r="S7" s="106">
        <f>IF(individuals!M23&gt;0,individuals!M23,"")</f>
        <v>26.22309197651663</v>
      </c>
      <c r="T7" s="106">
        <f>IF(individuals!M24&gt;0,individuals!M24,"")</f>
        <v>21.91780821917808</v>
      </c>
      <c r="U7" s="106">
        <f>IF(individuals!M26&gt;0,individuals!M26,"")</f>
      </c>
      <c r="V7" s="106">
        <f>IF(individuals!M27&gt;0,individuals!M27,"")</f>
      </c>
      <c r="W7" s="106">
        <f>IF(individuals!M28&gt;0,individuals!M28,"")</f>
      </c>
      <c r="X7" s="106">
        <f>IF(individuals!M29&gt;0,individuals!M29,"")</f>
      </c>
      <c r="Y7" s="106">
        <f>IF(individuals!M31&gt;0,individuals!M31,"")</f>
        <v>27.20156555772994</v>
      </c>
      <c r="Z7" s="106">
        <f>IF(individuals!M32&gt;0,individuals!M32,"")</f>
        <v>22.700587084148726</v>
      </c>
      <c r="AA7" s="106">
        <f>IF(individuals!M33&gt;0,individuals!M33,"")</f>
        <v>27.788649706457925</v>
      </c>
      <c r="AB7" s="106">
        <f>IF(individuals!M34&gt;0,individuals!M34,"")</f>
        <v>20.352250489236788</v>
      </c>
    </row>
    <row r="8" spans="1:28" ht="12.75">
      <c r="A8" s="100" t="str">
        <f>'individuals_stats (μm)'!A$2</f>
        <v>Paramacrobiotus intii</v>
      </c>
      <c r="B8" s="145" t="str">
        <f>'individuals_stats (μm)'!B$2</f>
        <v>Peru.0</v>
      </c>
      <c r="C8" s="104" t="str">
        <f>individuals!N1</f>
        <v>2001\60</v>
      </c>
      <c r="D8" s="105">
        <f>IF(individuals!O3&gt;0,individuals!O3,"")</f>
        <v>1028.6225402504472</v>
      </c>
      <c r="E8" s="106">
        <f>IF(individuals!O6&gt;0,individuals!O6,"")</f>
        <v>79.60644007155635</v>
      </c>
      <c r="F8" s="106">
        <f>IF(individuals!O7&gt;0,individuals!O7,"")</f>
        <v>15.921288014311271</v>
      </c>
      <c r="G8" s="107">
        <f>IF(individuals!O8&gt;0,individuals!O8,"")</f>
        <v>11.270125223613595</v>
      </c>
      <c r="H8" s="106">
        <f>IF(individuals!O9&gt;0,individuals!O9,"")</f>
      </c>
      <c r="I8" s="106">
        <f>IF(individuals!O11&gt;0,individuals!O11,"")</f>
        <v>15.921288014311271</v>
      </c>
      <c r="J8" s="107">
        <f>IF(individuals!O12&gt;0,individuals!O12,"")</f>
        <v>12.343470483005367</v>
      </c>
      <c r="K8" s="106">
        <f>IF(individuals!O13&gt;0,individuals!O13,"")</f>
        <v>18.425760286225405</v>
      </c>
      <c r="L8" s="106">
        <f>IF(individuals!O14&gt;0,individuals!O14,"")</f>
        <v>48.83720930232558</v>
      </c>
      <c r="M8" s="106">
        <f>IF(individuals!O16&gt;0,individuals!O16,"")</f>
      </c>
      <c r="N8" s="106">
        <f>IF(individuals!O17&gt;0,individuals!O17,"")</f>
      </c>
      <c r="O8" s="106">
        <f>IF(individuals!O18&gt;0,individuals!O18,"")</f>
        <v>23.43470483005367</v>
      </c>
      <c r="P8" s="106">
        <f>IF(individuals!O19&gt;0,individuals!O19,"")</f>
        <v>20.39355992844365</v>
      </c>
      <c r="Q8" s="106">
        <f>IF(individuals!O21&gt;0,individuals!O21,"")</f>
      </c>
      <c r="R8" s="106">
        <f>IF(individuals!O22&gt;0,individuals!O22,"")</f>
      </c>
      <c r="S8" s="106">
        <f>IF(individuals!O23&gt;0,individuals!O23,"")</f>
      </c>
      <c r="T8" s="106">
        <f>IF(individuals!O24&gt;0,individuals!O24,"")</f>
      </c>
      <c r="U8" s="106">
        <f>IF(individuals!O26&gt;0,individuals!O26,"")</f>
      </c>
      <c r="V8" s="106">
        <f>IF(individuals!O27&gt;0,individuals!O27,"")</f>
      </c>
      <c r="W8" s="106">
        <f>IF(individuals!O28&gt;0,individuals!O28,"")</f>
      </c>
      <c r="X8" s="106">
        <f>IF(individuals!O29&gt;0,individuals!O29,"")</f>
      </c>
      <c r="Y8" s="106">
        <f>IF(individuals!O31&gt;0,individuals!O31,"")</f>
        <v>25.760286225402506</v>
      </c>
      <c r="Z8" s="106">
        <f>IF(individuals!O32&gt;0,individuals!O32,"")</f>
        <v>20.035778175313055</v>
      </c>
      <c r="AA8" s="106">
        <f>IF(individuals!O33&gt;0,individuals!O33,"")</f>
        <v>26.118067978533094</v>
      </c>
      <c r="AB8" s="106">
        <f>IF(individuals!O34&gt;0,individuals!O34,"")</f>
        <v>18.246869409660107</v>
      </c>
    </row>
    <row r="9" spans="1:28" ht="12.75">
      <c r="A9" s="100" t="str">
        <f>'individuals_stats (μm)'!A$2</f>
        <v>Paramacrobiotus intii</v>
      </c>
      <c r="B9" s="145" t="str">
        <f>'individuals_stats (μm)'!B$2</f>
        <v>Peru.0</v>
      </c>
      <c r="C9" s="104" t="str">
        <f>individuals!P1</f>
        <v>2001\62</v>
      </c>
      <c r="D9" s="105">
        <f>IF(individuals!Q3&gt;0,individuals!Q3,"")</f>
        <v>997.3415132924335</v>
      </c>
      <c r="E9" s="106">
        <f>IF(individuals!Q6&gt;0,individuals!Q6,"")</f>
        <v>79.14110429447854</v>
      </c>
      <c r="F9" s="106">
        <f>IF(individuals!Q7&gt;0,individuals!Q7,"")</f>
        <v>15.337423312883436</v>
      </c>
      <c r="G9" s="107">
        <f>IF(individuals!Q8&gt;0,individuals!Q8,"")</f>
        <v>10.838445807770961</v>
      </c>
      <c r="H9" s="106">
        <f>IF(individuals!Q9&gt;0,individuals!Q9,"")</f>
        <v>63.80368098159509</v>
      </c>
      <c r="I9" s="106">
        <f>IF(individuals!Q11&gt;0,individuals!Q11,"")</f>
        <v>16.155419222903884</v>
      </c>
      <c r="J9" s="107">
        <f>IF(individuals!Q12&gt;0,individuals!Q12,"")</f>
        <v>12.065439672801636</v>
      </c>
      <c r="K9" s="106">
        <f>IF(individuals!Q13&gt;0,individuals!Q13,"")</f>
        <v>19.018404907975462</v>
      </c>
      <c r="L9" s="106">
        <f>IF(individuals!Q14&gt;0,individuals!Q14,"")</f>
        <v>49.28425357873211</v>
      </c>
      <c r="M9" s="106">
        <f>IF(individuals!Q16&gt;0,individuals!Q16,"")</f>
        <v>25.357873210633947</v>
      </c>
      <c r="N9" s="106">
        <f>IF(individuals!Q17&gt;0,individuals!Q17,"")</f>
        <v>21.676891615541923</v>
      </c>
      <c r="O9" s="106">
        <f>IF(individuals!Q18&gt;0,individuals!Q18,"")</f>
        <v>24.94887525562372</v>
      </c>
      <c r="P9" s="106">
        <f>IF(individuals!Q19&gt;0,individuals!Q19,"")</f>
        <v>20.858895705521473</v>
      </c>
      <c r="Q9" s="106">
        <f>IF(individuals!Q21&gt;0,individuals!Q21,"")</f>
        <v>28.220858895705526</v>
      </c>
      <c r="R9" s="106">
        <f>IF(individuals!Q22&gt;0,individuals!Q22,"")</f>
        <v>24.74437627811861</v>
      </c>
      <c r="S9" s="106">
        <f>IF(individuals!Q23&gt;0,individuals!Q23,"")</f>
        <v>25.357873210633947</v>
      </c>
      <c r="T9" s="106">
        <f>IF(individuals!Q24&gt;0,individuals!Q24,"")</f>
        <v>22.903885480572598</v>
      </c>
      <c r="U9" s="106">
        <f>IF(individuals!Q26&gt;0,individuals!Q26,"")</f>
        <v>27.811860940695297</v>
      </c>
      <c r="V9" s="106">
        <f>IF(individuals!Q27&gt;0,individuals!Q27,"")</f>
        <v>21.267893660531698</v>
      </c>
      <c r="W9" s="106">
        <f>IF(individuals!Q28&gt;0,individuals!Q28,"")</f>
        <v>24.130879345603272</v>
      </c>
      <c r="X9" s="106">
        <f>IF(individuals!Q29&gt;0,individuals!Q29,"")</f>
        <v>21.676891615541923</v>
      </c>
      <c r="Y9" s="106">
        <f>IF(individuals!Q31&gt;0,individuals!Q31,"")</f>
        <v>27.607361963190186</v>
      </c>
      <c r="Z9" s="106">
        <f>IF(individuals!Q32&gt;0,individuals!Q32,"")</f>
        <v>22.290388548057262</v>
      </c>
      <c r="AA9" s="106">
        <f>IF(individuals!Q33&gt;0,individuals!Q33,"")</f>
        <v>31.28834355828221</v>
      </c>
      <c r="AB9" s="106">
        <f>IF(individuals!Q34&gt;0,individuals!Q34,"")</f>
        <v>23.926380368098158</v>
      </c>
    </row>
    <row r="10" spans="1:28" ht="12.75">
      <c r="A10" s="100" t="str">
        <f>'individuals_stats (μm)'!A$2</f>
        <v>Paramacrobiotus intii</v>
      </c>
      <c r="B10" s="145" t="str">
        <f>'individuals_stats (μm)'!B$2</f>
        <v>Peru.0</v>
      </c>
      <c r="C10" s="104" t="str">
        <f>individuals!R1</f>
        <v>2001\65</v>
      </c>
      <c r="D10" s="105">
        <f>IF(individuals!S3&gt;0,individuals!S3,"")</f>
        <v>875.4430379746836</v>
      </c>
      <c r="E10" s="106">
        <f>IF(individuals!S6&gt;0,individuals!S6,"")</f>
        <v>78.22784810126582</v>
      </c>
      <c r="F10" s="106">
        <f>IF(individuals!S7&gt;0,individuals!S7,"")</f>
        <v>13.924050632911392</v>
      </c>
      <c r="G10" s="107">
        <f>IF(individuals!S8&gt;0,individuals!S8,"")</f>
        <v>9.367088607594937</v>
      </c>
      <c r="H10" s="106">
        <f>IF(individuals!S9&gt;0,individuals!S9,"")</f>
      </c>
      <c r="I10" s="106">
        <f>IF(individuals!S11&gt;0,individuals!S11,"")</f>
        <v>14.177215189873415</v>
      </c>
      <c r="J10" s="107">
        <f>IF(individuals!S12&gt;0,individuals!S12,"")</f>
        <v>11.39240506329114</v>
      </c>
      <c r="K10" s="106">
        <f>IF(individuals!S13&gt;0,individuals!S13,"")</f>
        <v>14.683544303797468</v>
      </c>
      <c r="L10" s="106">
        <f>IF(individuals!S14&gt;0,individuals!S14,"")</f>
        <v>42.53164556962025</v>
      </c>
      <c r="M10" s="106">
        <f>IF(individuals!S16&gt;0,individuals!S16,"")</f>
        <v>25.31645569620253</v>
      </c>
      <c r="N10" s="106">
        <f>IF(individuals!S17&gt;0,individuals!S17,"")</f>
        <v>21.772151898734176</v>
      </c>
      <c r="O10" s="106">
        <f>IF(individuals!S18&gt;0,individuals!S18,"")</f>
        <v>24.30379746835443</v>
      </c>
      <c r="P10" s="106">
        <f>IF(individuals!S19&gt;0,individuals!S19,"")</f>
        <v>20.50632911392405</v>
      </c>
      <c r="Q10" s="106">
        <f>IF(individuals!S21&gt;0,individuals!S21,"")</f>
        <v>28.10126582278481</v>
      </c>
      <c r="R10" s="106">
        <f>IF(individuals!S22&gt;0,individuals!S22,"")</f>
        <v>18.481012658227847</v>
      </c>
      <c r="S10" s="106">
        <f>IF(individuals!S23&gt;0,individuals!S23,"")</f>
      </c>
      <c r="T10" s="106">
        <f>IF(individuals!S24&gt;0,individuals!S24,"")</f>
      </c>
      <c r="U10" s="106">
        <f>IF(individuals!S26&gt;0,individuals!S26,"")</f>
        <v>26.582278481012654</v>
      </c>
      <c r="V10" s="106">
        <f>IF(individuals!S27&gt;0,individuals!S27,"")</f>
        <v>22.78481012658228</v>
      </c>
      <c r="W10" s="106">
        <f>IF(individuals!S28&gt;0,individuals!S28,"")</f>
        <v>24.55696202531645</v>
      </c>
      <c r="X10" s="106">
        <f>IF(individuals!S29&gt;0,individuals!S29,"")</f>
        <v>22.0253164556962</v>
      </c>
      <c r="Y10" s="106">
        <f>IF(individuals!S31&gt;0,individuals!S31,"")</f>
        <v>28.10126582278481</v>
      </c>
      <c r="Z10" s="106">
        <f>IF(individuals!S32&gt;0,individuals!S32,"")</f>
        <v>19.240506329113924</v>
      </c>
      <c r="AA10" s="106">
        <f>IF(individuals!S33&gt;0,individuals!S33,"")</f>
        <v>27.088607594936708</v>
      </c>
      <c r="AB10" s="106">
        <f>IF(individuals!S34&gt;0,individuals!S34,"")</f>
        <v>21.265822784810126</v>
      </c>
    </row>
    <row r="11" spans="1:28" ht="12.75">
      <c r="A11" s="100" t="str">
        <f>'individuals_stats (μm)'!A$2</f>
        <v>Paramacrobiotus intii</v>
      </c>
      <c r="B11" s="145" t="str">
        <f>'individuals_stats (μm)'!B$2</f>
        <v>Peru.0</v>
      </c>
      <c r="C11" s="104" t="str">
        <f>individuals!T1</f>
        <v>2001\Ł5</v>
      </c>
      <c r="D11" s="105">
        <f>IF(individuals!U3&gt;0,individuals!U3,"")</f>
        <v>1078.7685774946922</v>
      </c>
      <c r="E11" s="106">
        <f>IF(individuals!U6&gt;0,individuals!U6,"")</f>
        <v>77.49469214437367</v>
      </c>
      <c r="F11" s="106">
        <f>IF(individuals!U7&gt;0,individuals!U7,"")</f>
        <v>15.92356687898089</v>
      </c>
      <c r="G11" s="107">
        <f>IF(individuals!U8&gt;0,individuals!U8,"")</f>
        <v>12.101910828025478</v>
      </c>
      <c r="H11" s="106">
        <f>IF(individuals!U9&gt;0,individuals!U9,"")</f>
      </c>
      <c r="I11" s="106">
        <f>IF(individuals!U11&gt;0,individuals!U11,"")</f>
        <v>16.560509554140125</v>
      </c>
      <c r="J11" s="107">
        <f>IF(individuals!U12&gt;0,individuals!U12,"")</f>
        <v>11.464968152866243</v>
      </c>
      <c r="K11" s="106">
        <f>IF(individuals!U13&gt;0,individuals!U13,"")</f>
        <v>17.197452229299362</v>
      </c>
      <c r="L11" s="106">
        <f>IF(individuals!U14&gt;0,individuals!U14,"")</f>
        <v>48.832271762208066</v>
      </c>
      <c r="M11" s="106">
        <f>IF(individuals!U16&gt;0,individuals!U16,"")</f>
      </c>
      <c r="N11" s="106">
        <f>IF(individuals!U17&gt;0,individuals!U17,"")</f>
      </c>
      <c r="O11" s="106">
        <f>IF(individuals!U18&gt;0,individuals!U18,"")</f>
      </c>
      <c r="P11" s="106">
        <f>IF(individuals!U19&gt;0,individuals!U19,"")</f>
      </c>
      <c r="Q11" s="106">
        <f>IF(individuals!U21&gt;0,individuals!U21,"")</f>
      </c>
      <c r="R11" s="106">
        <f>IF(individuals!U22&gt;0,individuals!U22,"")</f>
      </c>
      <c r="S11" s="106">
        <f>IF(individuals!U23&gt;0,individuals!U23,"")</f>
        <v>29.511677282377917</v>
      </c>
      <c r="T11" s="106">
        <f>IF(individuals!U24&gt;0,individuals!U24,"")</f>
        <v>26.326963906581742</v>
      </c>
      <c r="U11" s="106">
        <f>IF(individuals!U26&gt;0,individuals!U26,"")</f>
      </c>
      <c r="V11" s="106">
        <f>IF(individuals!U27&gt;0,individuals!U27,"")</f>
      </c>
      <c r="W11" s="106">
        <f>IF(individuals!U28&gt;0,individuals!U28,"")</f>
        <v>29.936305732484076</v>
      </c>
      <c r="X11" s="106">
        <f>IF(individuals!U29&gt;0,individuals!U29,"")</f>
        <v>24.62845010615711</v>
      </c>
      <c r="Y11" s="106">
        <f>IF(individuals!U31&gt;0,individuals!U31,"")</f>
        <v>31.84713375796178</v>
      </c>
      <c r="Z11" s="106">
        <f>IF(individuals!U32&gt;0,individuals!U32,"")</f>
        <v>23.991507430997878</v>
      </c>
      <c r="AA11" s="106">
        <f>IF(individuals!U33&gt;0,individuals!U33,"")</f>
        <v>32.27176220806794</v>
      </c>
      <c r="AB11" s="106">
        <f>IF(individuals!U34&gt;0,individuals!U34,"")</f>
        <v>26.751592356687897</v>
      </c>
    </row>
    <row r="12" spans="1:28" ht="12.75">
      <c r="A12" s="100" t="str">
        <f>'individuals_stats (μm)'!A$2</f>
        <v>Paramacrobiotus intii</v>
      </c>
      <c r="B12" s="145" t="str">
        <f>'individuals_stats (μm)'!B$2</f>
        <v>Peru.0</v>
      </c>
      <c r="C12" s="104" t="str">
        <f>individuals!V1</f>
        <v>2001\Ł5</v>
      </c>
      <c r="D12" s="105">
        <f>IF(individuals!W3&gt;0,individuals!W3,"")</f>
        <v>1104.7337278106509</v>
      </c>
      <c r="E12" s="106">
        <f>IF(individuals!W6&gt;0,individuals!W6,"")</f>
        <v>78.50098619329387</v>
      </c>
      <c r="F12" s="106">
        <f>IF(individuals!W7&gt;0,individuals!W7,"")</f>
        <v>16.568047337278106</v>
      </c>
      <c r="G12" s="107">
        <f>IF(individuals!W8&gt;0,individuals!W8,"")</f>
        <v>11.834319526627219</v>
      </c>
      <c r="H12" s="106">
        <f>IF(individuals!W9&gt;0,individuals!W9,"")</f>
      </c>
      <c r="I12" s="106">
        <f>IF(individuals!W11&gt;0,individuals!W11,"")</f>
        <v>16.568047337278106</v>
      </c>
      <c r="J12" s="107">
        <f>IF(individuals!W12&gt;0,individuals!W12,"")</f>
        <v>12.031558185404338</v>
      </c>
      <c r="K12" s="106">
        <f>IF(individuals!W13&gt;0,individuals!W13,"")</f>
        <v>18.737672583826427</v>
      </c>
      <c r="L12" s="106">
        <f>IF(individuals!W14&gt;0,individuals!W14,"")</f>
        <v>48.91518737672584</v>
      </c>
      <c r="M12" s="106">
        <f>IF(individuals!W16&gt;0,individuals!W16,"")</f>
        <v>26.035502958579883</v>
      </c>
      <c r="N12" s="106">
        <f>IF(individuals!W17&gt;0,individuals!W17,"")</f>
        <v>18.54043392504931</v>
      </c>
      <c r="O12" s="106">
        <f>IF(individuals!W18&gt;0,individuals!W18,"")</f>
      </c>
      <c r="P12" s="106">
        <f>IF(individuals!W19&gt;0,individuals!W19,"")</f>
      </c>
      <c r="Q12" s="106">
        <f>IF(individuals!W21&gt;0,individuals!W21,"")</f>
      </c>
      <c r="R12" s="106">
        <f>IF(individuals!W22&gt;0,individuals!W22,"")</f>
      </c>
      <c r="S12" s="106">
        <f>IF(individuals!W23&gt;0,individuals!W23,"")</f>
      </c>
      <c r="T12" s="106">
        <f>IF(individuals!W24&gt;0,individuals!W24,"")</f>
      </c>
      <c r="U12" s="106">
        <f>IF(individuals!W26&gt;0,individuals!W26,"")</f>
        <v>28.205128205128204</v>
      </c>
      <c r="V12" s="106">
        <f>IF(individuals!W27&gt;0,individuals!W27,"")</f>
        <v>18.145956607495066</v>
      </c>
      <c r="W12" s="106">
        <f>IF(individuals!W28&gt;0,individuals!W28,"")</f>
      </c>
      <c r="X12" s="106">
        <f>IF(individuals!W29&gt;0,individuals!W29,"")</f>
      </c>
      <c r="Y12" s="106">
        <f>IF(individuals!W31&gt;0,individuals!W31,"")</f>
      </c>
      <c r="Z12" s="106">
        <f>IF(individuals!W32&gt;0,individuals!W32,"")</f>
      </c>
      <c r="AA12" s="106">
        <f>IF(individuals!W33&gt;0,individuals!W33,"")</f>
        <v>30.769230769230766</v>
      </c>
      <c r="AB12" s="106">
        <f>IF(individuals!W34&gt;0,individuals!W34,"")</f>
        <v>22.879684418145953</v>
      </c>
    </row>
    <row r="13" spans="1:28" ht="12.75">
      <c r="A13" s="100" t="str">
        <f>'individuals_stats (μm)'!A$2</f>
        <v>Paramacrobiotus intii</v>
      </c>
      <c r="B13" s="145" t="str">
        <f>'individuals_stats (μm)'!B$2</f>
        <v>Peru.0</v>
      </c>
      <c r="C13" s="104" t="str">
        <f>individuals!X1</f>
        <v>2001\Ł5</v>
      </c>
      <c r="D13" s="105">
        <f>IF(individuals!Y3&gt;0,individuals!Y3,"")</f>
        <v>973.4</v>
      </c>
      <c r="E13" s="106">
        <f>IF(individuals!Y6&gt;0,individuals!Y6,"")</f>
        <v>78.6</v>
      </c>
      <c r="F13" s="106">
        <f>IF(individuals!Y7&gt;0,individuals!Y7,"")</f>
        <v>15.6</v>
      </c>
      <c r="G13" s="107">
        <f>IF(individuals!Y8&gt;0,individuals!Y8,"")</f>
        <v>11.2</v>
      </c>
      <c r="H13" s="106">
        <f>IF(individuals!Y9&gt;0,individuals!Y9,"")</f>
      </c>
      <c r="I13" s="106">
        <f>IF(individuals!Y11&gt;0,individuals!Y11,"")</f>
        <v>17.2</v>
      </c>
      <c r="J13" s="107">
        <f>IF(individuals!Y12&gt;0,individuals!Y12,"")</f>
        <v>12.6</v>
      </c>
      <c r="K13" s="106">
        <f>IF(individuals!Y13&gt;0,individuals!Y13,"")</f>
        <v>17.8</v>
      </c>
      <c r="L13" s="106">
        <f>IF(individuals!Y14&gt;0,individuals!Y14,"")</f>
        <v>51.4</v>
      </c>
      <c r="M13" s="106">
        <f>IF(individuals!Y16&gt;0,individuals!Y16,"")</f>
        <v>27.800000000000004</v>
      </c>
      <c r="N13" s="106">
        <f>IF(individuals!Y17&gt;0,individuals!Y17,"")</f>
        <v>16.8</v>
      </c>
      <c r="O13" s="106">
        <f>IF(individuals!Y18&gt;0,individuals!Y18,"")</f>
      </c>
      <c r="P13" s="106">
        <f>IF(individuals!Y19&gt;0,individuals!Y19,"")</f>
      </c>
      <c r="Q13" s="106">
        <f>IF(individuals!Y21&gt;0,individuals!Y21,"")</f>
        <v>29.2</v>
      </c>
      <c r="R13" s="106">
        <f>IF(individuals!Y22&gt;0,individuals!Y22,"")</f>
        <v>21.6</v>
      </c>
      <c r="S13" s="106">
        <f>IF(individuals!Y23&gt;0,individuals!Y23,"")</f>
        <v>30</v>
      </c>
      <c r="T13" s="106">
        <f>IF(individuals!Y24&gt;0,individuals!Y24,"")</f>
        <v>25.6</v>
      </c>
      <c r="U13" s="106">
        <f>IF(individuals!Y26&gt;0,individuals!Y26,"")</f>
        <v>28.000000000000004</v>
      </c>
      <c r="V13" s="106">
        <f>IF(individuals!Y27&gt;0,individuals!Y27,"")</f>
        <v>21.2</v>
      </c>
      <c r="W13" s="106">
        <f>IF(individuals!Y28&gt;0,individuals!Y28,"")</f>
        <v>26.400000000000002</v>
      </c>
      <c r="X13" s="106">
        <f>IF(individuals!Y29&gt;0,individuals!Y29,"")</f>
        <v>20.6</v>
      </c>
      <c r="Y13" s="106">
        <f>IF(individuals!Y31&gt;0,individuals!Y31,"")</f>
        <v>31.2</v>
      </c>
      <c r="Z13" s="106">
        <f>IF(individuals!Y32&gt;0,individuals!Y32,"")</f>
        <v>23.8</v>
      </c>
      <c r="AA13" s="106">
        <f>IF(individuals!Y33&gt;0,individuals!Y33,"")</f>
        <v>31.8</v>
      </c>
      <c r="AB13" s="106">
        <f>IF(individuals!Y34&gt;0,individuals!Y34,"")</f>
        <v>21</v>
      </c>
    </row>
    <row r="14" spans="1:28" ht="12.75">
      <c r="A14" s="100" t="str">
        <f>'individuals_stats (μm)'!A$2</f>
        <v>Paramacrobiotus intii</v>
      </c>
      <c r="B14" s="145" t="str">
        <f>'individuals_stats (μm)'!B$2</f>
        <v>Peru.0</v>
      </c>
      <c r="C14" s="104" t="str">
        <f>individuals!Z1</f>
        <v>2001\Ł15</v>
      </c>
      <c r="D14" s="105">
        <f>IF(individuals!AA3&gt;0,individuals!AA3,"")</f>
        <v>818.7384044526902</v>
      </c>
      <c r="E14" s="106">
        <f>IF(individuals!AA6&gt;0,individuals!AA6,"")</f>
        <v>79.96289424860854</v>
      </c>
      <c r="F14" s="106">
        <f>IF(individuals!AA7&gt;0,individuals!AA7,"")</f>
        <v>16.883116883116884</v>
      </c>
      <c r="G14" s="107">
        <f>IF(individuals!AA8&gt;0,individuals!AA8,"")</f>
        <v>12.244897959183673</v>
      </c>
      <c r="H14" s="106">
        <f>IF(individuals!AA9&gt;0,individuals!AA9,"")</f>
      </c>
      <c r="I14" s="106">
        <f>IF(individuals!AA11&gt;0,individuals!AA11,"")</f>
        <v>16.3265306122449</v>
      </c>
      <c r="J14" s="107">
        <f>IF(individuals!AA12&gt;0,individuals!AA12,"")</f>
        <v>13.358070500927644</v>
      </c>
      <c r="K14" s="106">
        <f>IF(individuals!AA13&gt;0,individuals!AA13,"")</f>
        <v>16.883116883116884</v>
      </c>
      <c r="L14" s="106">
        <f>IF(individuals!AA14&gt;0,individuals!AA14,"")</f>
        <v>50.278293135435995</v>
      </c>
      <c r="M14" s="106">
        <f>IF(individuals!AA16&gt;0,individuals!AA16,"")</f>
        <v>25.974025974025977</v>
      </c>
      <c r="N14" s="106">
        <f>IF(individuals!AA17&gt;0,individuals!AA17,"")</f>
        <v>21.521335807050093</v>
      </c>
      <c r="O14" s="106">
        <f>IF(individuals!AA18&gt;0,individuals!AA18,"")</f>
        <v>24.304267161410017</v>
      </c>
      <c r="P14" s="106">
        <f>IF(individuals!AA19&gt;0,individuals!AA19,"")</f>
        <v>19.29499072356215</v>
      </c>
      <c r="Q14" s="106">
        <f>IF(individuals!AA21&gt;0,individuals!AA21,"")</f>
        <v>25.04638218923933</v>
      </c>
      <c r="R14" s="106">
        <f>IF(individuals!AA22&gt;0,individuals!AA22,"")</f>
        <v>21.15027829313544</v>
      </c>
      <c r="S14" s="106">
        <f>IF(individuals!AA23&gt;0,individuals!AA23,"")</f>
        <v>25.974025974025977</v>
      </c>
      <c r="T14" s="106">
        <f>IF(individuals!AA24&gt;0,individuals!AA24,"")</f>
        <v>23.19109461966605</v>
      </c>
      <c r="U14" s="106">
        <f>IF(individuals!AA26&gt;0,individuals!AA26,"")</f>
        <v>29.684601113172544</v>
      </c>
      <c r="V14" s="106">
        <f>IF(individuals!AA27&gt;0,individuals!AA27,"")</f>
        <v>20.77922077922078</v>
      </c>
      <c r="W14" s="106">
        <f>IF(individuals!AA28&gt;0,individuals!AA28,"")</f>
        <v>25.788497217068645</v>
      </c>
      <c r="X14" s="106">
        <f>IF(individuals!AA29&gt;0,individuals!AA29,"")</f>
        <v>20.77922077922078</v>
      </c>
      <c r="Y14" s="106">
        <f>IF(individuals!AA31&gt;0,individuals!AA31,"")</f>
        <v>28.014842300556587</v>
      </c>
      <c r="Z14" s="106">
        <f>IF(individuals!AA32&gt;0,individuals!AA32,"")</f>
        <v>21.89239332096475</v>
      </c>
      <c r="AA14" s="106">
        <f>IF(individuals!AA33&gt;0,individuals!AA33,"")</f>
        <v>28.7569573283859</v>
      </c>
      <c r="AB14" s="106">
        <f>IF(individuals!AA34&gt;0,individuals!AA34,"")</f>
        <v>20.222634508348794</v>
      </c>
    </row>
    <row r="15" spans="1:28" ht="12.75">
      <c r="A15" s="100" t="str">
        <f>'individuals_stats (μm)'!A$2</f>
        <v>Paramacrobiotus intii</v>
      </c>
      <c r="B15" s="145" t="str">
        <f>'individuals_stats (μm)'!B$2</f>
        <v>Peru.0</v>
      </c>
      <c r="C15" s="104" t="str">
        <f>individuals!AB1</f>
        <v>2001\Ł15</v>
      </c>
      <c r="D15" s="105">
        <f>IF(individuals!AC3&gt;0,individuals!AC3,"")</f>
        <v>989.9803536345776</v>
      </c>
      <c r="E15" s="106">
        <f>IF(individuals!AC6&gt;0,individuals!AC6,"")</f>
        <v>80.74656188605108</v>
      </c>
      <c r="F15" s="106">
        <f>IF(individuals!AC7&gt;0,individuals!AC7,"")</f>
        <v>14.931237721021612</v>
      </c>
      <c r="G15" s="107">
        <f>IF(individuals!AC8&gt;0,individuals!AC8,"")</f>
        <v>10.412573673870334</v>
      </c>
      <c r="H15" s="106">
        <f>IF(individuals!AC9&gt;0,individuals!AC9,"")</f>
      </c>
      <c r="I15" s="106">
        <f>IF(individuals!AC11&gt;0,individuals!AC11,"")</f>
        <v>17.87819253438114</v>
      </c>
      <c r="J15" s="107">
        <f>IF(individuals!AC12&gt;0,individuals!AC12,"")</f>
        <v>13.163064833005894</v>
      </c>
      <c r="K15" s="106">
        <f>IF(individuals!AC13&gt;0,individuals!AC13,"")</f>
        <v>17.288801571709236</v>
      </c>
      <c r="L15" s="106">
        <f>IF(individuals!AC14&gt;0,individuals!AC14,"")</f>
        <v>51.47347740667977</v>
      </c>
      <c r="M15" s="106">
        <f>IF(individuals!AC16&gt;0,individuals!AC16,"")</f>
        <v>24.557956777996072</v>
      </c>
      <c r="N15" s="106">
        <f>IF(individuals!AC17&gt;0,individuals!AC17,"")</f>
        <v>17.092337917485263</v>
      </c>
      <c r="O15" s="106">
        <f>IF(individuals!AC18&gt;0,individuals!AC18,"")</f>
        <v>23.37917485265226</v>
      </c>
      <c r="P15" s="106">
        <f>IF(individuals!AC19&gt;0,individuals!AC19,"")</f>
        <v>19.64636542239686</v>
      </c>
      <c r="Q15" s="106">
        <f>IF(individuals!AC21&gt;0,individuals!AC21,"")</f>
      </c>
      <c r="R15" s="106">
        <f>IF(individuals!AC22&gt;0,individuals!AC22,"")</f>
      </c>
      <c r="S15" s="106">
        <f>IF(individuals!AC23&gt;0,individuals!AC23,"")</f>
      </c>
      <c r="T15" s="106">
        <f>IF(individuals!AC24&gt;0,individuals!AC24,"")</f>
      </c>
      <c r="U15" s="106">
        <f>IF(individuals!AC26&gt;0,individuals!AC26,"")</f>
        <v>26.719056974459725</v>
      </c>
      <c r="V15" s="106">
        <f>IF(individuals!AC27&gt;0,individuals!AC27,"")</f>
        <v>23.182711198428294</v>
      </c>
      <c r="W15" s="106">
        <f>IF(individuals!AC28&gt;0,individuals!AC28,"")</f>
      </c>
      <c r="X15" s="106">
        <f>IF(individuals!AC29&gt;0,individuals!AC29,"")</f>
      </c>
      <c r="Y15" s="106">
        <f>IF(individuals!AC31&gt;0,individuals!AC31,"")</f>
      </c>
      <c r="Z15" s="106">
        <f>IF(individuals!AC32&gt;0,individuals!AC32,"")</f>
      </c>
      <c r="AA15" s="106">
        <f>IF(individuals!AC33&gt;0,individuals!AC33,"")</f>
      </c>
      <c r="AB15" s="106">
        <f>IF(individuals!AC34&gt;0,individuals!AC34,"")</f>
      </c>
    </row>
    <row r="16" spans="1:28" ht="12.75">
      <c r="A16" s="100" t="str">
        <f>'individuals_stats (μm)'!A$2</f>
        <v>Paramacrobiotus intii</v>
      </c>
      <c r="B16" s="145" t="str">
        <f>'individuals_stats (μm)'!B$2</f>
        <v>Peru.0</v>
      </c>
      <c r="C16" s="104" t="str">
        <f>individuals!AD1</f>
        <v>2001\Ł15</v>
      </c>
      <c r="D16" s="105">
        <f>IF(individuals!AE3&gt;0,individuals!AE3,"")</f>
        <v>1078.2881002087684</v>
      </c>
      <c r="E16" s="106">
        <f>IF(individuals!AE6&gt;0,individuals!AE6,"")</f>
        <v>79.12317327766179</v>
      </c>
      <c r="F16" s="106">
        <f>IF(individuals!AE7&gt;0,individuals!AE7,"")</f>
        <v>15.448851774530272</v>
      </c>
      <c r="G16" s="107">
        <f>IF(individuals!AE8&gt;0,individuals!AE8,"")</f>
        <v>10.647181628392484</v>
      </c>
      <c r="H16" s="106">
        <f>IF(individuals!AE9&gt;0,individuals!AE9,"")</f>
      </c>
      <c r="I16" s="106">
        <f>IF(individuals!AE11&gt;0,individuals!AE11,"")</f>
        <v>15.866388308977037</v>
      </c>
      <c r="J16" s="107">
        <f>IF(individuals!AE12&gt;0,individuals!AE12,"")</f>
        <v>11.899791231732777</v>
      </c>
      <c r="K16" s="106">
        <f>IF(individuals!AE13&gt;0,individuals!AE13,"")</f>
        <v>17.745302713987474</v>
      </c>
      <c r="L16" s="106">
        <f>IF(individuals!AE14&gt;0,individuals!AE14,"")</f>
        <v>49.06054279749478</v>
      </c>
      <c r="M16" s="106">
        <f>IF(individuals!AE16&gt;0,individuals!AE16,"")</f>
      </c>
      <c r="N16" s="106">
        <f>IF(individuals!AE17&gt;0,individuals!AE17,"")</f>
      </c>
      <c r="O16" s="106">
        <f>IF(individuals!AE18&gt;0,individuals!AE18,"")</f>
      </c>
      <c r="P16" s="106">
        <f>IF(individuals!AE19&gt;0,individuals!AE19,"")</f>
      </c>
      <c r="Q16" s="106">
        <f>IF(individuals!AE21&gt;0,individuals!AE21,"")</f>
      </c>
      <c r="R16" s="106">
        <f>IF(individuals!AE22&gt;0,individuals!AE22,"")</f>
      </c>
      <c r="S16" s="106">
        <f>IF(individuals!AE23&gt;0,individuals!AE23,"")</f>
      </c>
      <c r="T16" s="106">
        <f>IF(individuals!AE24&gt;0,individuals!AE24,"")</f>
      </c>
      <c r="U16" s="106">
        <f>IF(individuals!AE26&gt;0,individuals!AE26,"")</f>
      </c>
      <c r="V16" s="106">
        <f>IF(individuals!AE27&gt;0,individuals!AE27,"")</f>
      </c>
      <c r="W16" s="106">
        <f>IF(individuals!AE28&gt;0,individuals!AE28,"")</f>
        <v>30.2713987473904</v>
      </c>
      <c r="X16" s="106">
        <f>IF(individuals!AE29&gt;0,individuals!AE29,"")</f>
        <v>24.21711899791232</v>
      </c>
      <c r="Y16" s="106">
        <f>IF(individuals!AE31&gt;0,individuals!AE31,"")</f>
        <v>33.40292275574113</v>
      </c>
      <c r="Z16" s="106">
        <f>IF(individuals!AE32&gt;0,individuals!AE32,"")</f>
        <v>23.799582463465555</v>
      </c>
      <c r="AA16" s="106">
        <f>IF(individuals!AE33&gt;0,individuals!AE33,"")</f>
        <v>34.65553235908143</v>
      </c>
      <c r="AB16" s="106">
        <f>IF(individuals!AE34&gt;0,individuals!AE34,"")</f>
        <v>22.546972860125265</v>
      </c>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rgb="FF777777"/>
  </sheetPr>
  <dimension ref="A1:J19"/>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9.50390625" style="109" bestFit="1" customWidth="1"/>
    <col min="2" max="2" width="9.50390625" style="144" bestFit="1" customWidth="1"/>
    <col min="3" max="3" width="9.125" style="110" customWidth="1"/>
    <col min="4" max="10" width="17.00390625" style="111" customWidth="1"/>
    <col min="11" max="16384" width="9.125" style="108" customWidth="1"/>
  </cols>
  <sheetData>
    <row r="1" spans="1:10" s="103" customFormat="1" ht="41.25">
      <c r="A1" s="100" t="s">
        <v>97</v>
      </c>
      <c r="B1" s="142" t="s">
        <v>98</v>
      </c>
      <c r="C1" s="101" t="s">
        <v>78</v>
      </c>
      <c r="D1" s="102" t="s">
        <v>4</v>
      </c>
      <c r="E1" s="102" t="s">
        <v>5</v>
      </c>
      <c r="F1" s="102" t="s">
        <v>26</v>
      </c>
      <c r="G1" s="102" t="s">
        <v>27</v>
      </c>
      <c r="H1" s="102" t="s">
        <v>14</v>
      </c>
      <c r="I1" s="102" t="s">
        <v>9</v>
      </c>
      <c r="J1" s="102" t="s">
        <v>25</v>
      </c>
    </row>
    <row r="2" spans="1:10" ht="12.75">
      <c r="A2" s="100" t="str">
        <f>'individuals_stats (μm)'!A$2</f>
        <v>Paramacrobiotus intii</v>
      </c>
      <c r="B2" s="145" t="str">
        <f>'individuals_stats (μm)'!B$2</f>
        <v>Peru.0</v>
      </c>
      <c r="C2" s="104" t="str">
        <f>eggs!B1</f>
        <v>2001\Ł8</v>
      </c>
      <c r="D2" s="137">
        <f>IF(eggs!B2&gt;0,eggs!B2,"")</f>
        <v>84</v>
      </c>
      <c r="E2" s="106">
        <f>IF(eggs!B3&gt;0,eggs!B3,"")</f>
        <v>128.5</v>
      </c>
      <c r="F2" s="106">
        <f>IF(SUM(eggs!B4:B6)&gt;0,AVERAGE(eggs!B4:B6),"")</f>
        <v>20.133333333333333</v>
      </c>
      <c r="G2" s="106">
        <f>IF(SUM(eggs!B7:B9)&gt;0,AVERAGE(eggs!B7:B9),"")</f>
        <v>26.399999999999995</v>
      </c>
      <c r="H2" s="140">
        <f>IF(SUM(eggs!B10:B12)&gt;0,AVERAGE(eggs!B10:B12),"")</f>
        <v>1.312555368847484</v>
      </c>
      <c r="I2" s="106">
        <f>IF(SUM(eggs!B13:B15)&gt;0,AVERAGE(eggs!B13:B15),"")</f>
        <v>3.466666666666667</v>
      </c>
      <c r="J2" s="106">
        <f>IF(eggs!B16&gt;0,eggs!B16,"")</f>
        <v>9</v>
      </c>
    </row>
    <row r="3" spans="1:10" ht="12.75">
      <c r="A3" s="100" t="str">
        <f>'individuals_stats (μm)'!A$2</f>
        <v>Paramacrobiotus intii</v>
      </c>
      <c r="B3" s="145" t="str">
        <f>'individuals_stats (μm)'!B$2</f>
        <v>Peru.0</v>
      </c>
      <c r="C3" s="104" t="str">
        <f>eggs!C1</f>
        <v>2001\Ł3</v>
      </c>
      <c r="D3" s="137">
        <f>IF(eggs!C2&gt;0,eggs!C2,"")</f>
        <v>94</v>
      </c>
      <c r="E3" s="106">
        <f>IF(eggs!C3&gt;0,eggs!C3,"")</f>
        <v>123.5</v>
      </c>
      <c r="F3" s="106">
        <f>IF(SUM(eggs!C4:C6)&gt;0,AVERAGE(eggs!C4:C6),"")</f>
        <v>19.333333333333332</v>
      </c>
      <c r="G3" s="106">
        <f>IF(SUM(eggs!C7:C9)&gt;0,AVERAGE(eggs!C7:C9),"")</f>
        <v>24.166666666666668</v>
      </c>
      <c r="H3" s="140">
        <f>IF(SUM(eggs!C10:C12)&gt;0,AVERAGE(eggs!C10:C12),"")</f>
        <v>1.2721132897603484</v>
      </c>
      <c r="I3" s="106">
        <f>IF(SUM(eggs!C13:C15)&gt;0,AVERAGE(eggs!C13:C15),"")</f>
        <v>3.5</v>
      </c>
      <c r="J3" s="106">
        <f>IF(eggs!C16&gt;0,eggs!C16,"")</f>
        <v>10</v>
      </c>
    </row>
    <row r="4" spans="1:10" ht="12.75">
      <c r="A4" s="100" t="str">
        <f>'individuals_stats (μm)'!A$2</f>
        <v>Paramacrobiotus intii</v>
      </c>
      <c r="B4" s="145" t="str">
        <f>'individuals_stats (μm)'!B$2</f>
        <v>Peru.0</v>
      </c>
      <c r="C4" s="104" t="str">
        <f>eggs!D1</f>
        <v>2001\66</v>
      </c>
      <c r="D4" s="137">
        <f>IF(eggs!D2&gt;0,eggs!D2,"")</f>
        <v>84</v>
      </c>
      <c r="E4" s="106">
        <f>IF(eggs!D3&gt;0,eggs!D3,"")</f>
        <v>123.5</v>
      </c>
      <c r="F4" s="106">
        <f>IF(SUM(eggs!D4:D6)&gt;0,AVERAGE(eggs!D4:D6),"")</f>
        <v>21.633333333333336</v>
      </c>
      <c r="G4" s="106">
        <f>IF(SUM(eggs!D7:D9)&gt;0,AVERAGE(eggs!D7:D9),"")</f>
        <v>23.899999999999995</v>
      </c>
      <c r="H4" s="140">
        <f>IF(SUM(eggs!D10:D12)&gt;0,AVERAGE(eggs!D10:D12),"")</f>
        <v>1.105569099899209</v>
      </c>
      <c r="I4" s="106">
        <f>IF(SUM(eggs!D13:D15)&gt;0,AVERAGE(eggs!D13:D15),"")</f>
        <v>3.8666666666666667</v>
      </c>
      <c r="J4" s="106">
        <f>IF(eggs!D16&gt;0,eggs!D16,"")</f>
        <v>10</v>
      </c>
    </row>
    <row r="5" spans="1:10" ht="12.75">
      <c r="A5" s="100" t="str">
        <f>'individuals_stats (μm)'!A$2</f>
        <v>Paramacrobiotus intii</v>
      </c>
      <c r="B5" s="145" t="str">
        <f>'individuals_stats (μm)'!B$2</f>
        <v>Peru.0</v>
      </c>
      <c r="C5" s="104" t="str">
        <f>eggs!E1</f>
        <v>2001\49</v>
      </c>
      <c r="D5" s="137">
        <f>IF(eggs!E2&gt;0,eggs!E2,"")</f>
        <v>81.6</v>
      </c>
      <c r="E5" s="106">
        <f>IF(eggs!E3&gt;0,eggs!E3,"")</f>
        <v>119.7</v>
      </c>
      <c r="F5" s="106">
        <f>IF(SUM(eggs!E4:E6)&gt;0,AVERAGE(eggs!E4:E6),"")</f>
        <v>19.53333333333333</v>
      </c>
      <c r="G5" s="106">
        <f>IF(SUM(eggs!E7:E9)&gt;0,AVERAGE(eggs!E7:E9),"")</f>
        <v>24.799999999999997</v>
      </c>
      <c r="H5" s="140">
        <f>IF(SUM(eggs!E10:E12)&gt;0,AVERAGE(eggs!E10:E12),"")</f>
        <v>1.2708667321981417</v>
      </c>
      <c r="I5" s="106">
        <f>IF(SUM(eggs!E13:E15)&gt;0,AVERAGE(eggs!E13:E15),"")</f>
        <v>2.966666666666667</v>
      </c>
      <c r="J5" s="106">
        <f>IF(eggs!E16&gt;0,eggs!E16,"")</f>
        <v>9</v>
      </c>
    </row>
    <row r="6" spans="1:10" ht="12.75">
      <c r="A6" s="100" t="str">
        <f>'individuals_stats (μm)'!A$2</f>
        <v>Paramacrobiotus intii</v>
      </c>
      <c r="B6" s="145" t="str">
        <f>'individuals_stats (μm)'!B$2</f>
        <v>Peru.0</v>
      </c>
      <c r="C6" s="104" t="str">
        <f>eggs!F1</f>
        <v>2001\49</v>
      </c>
      <c r="D6" s="137">
        <f>IF(eggs!F2&gt;0,eggs!F2,"")</f>
        <v>84.4</v>
      </c>
      <c r="E6" s="106">
        <f>IF(eggs!F3&gt;0,eggs!F3,"")</f>
        <v>129.2</v>
      </c>
      <c r="F6" s="106">
        <f>IF(SUM(eggs!F4:F6)&gt;0,AVERAGE(eggs!F4:F6),"")</f>
        <v>23.633333333333336</v>
      </c>
      <c r="G6" s="106">
        <f>IF(SUM(eggs!F7:F9)&gt;0,AVERAGE(eggs!F7:F9),"")</f>
        <v>26.333333333333332</v>
      </c>
      <c r="H6" s="140">
        <f>IF(SUM(eggs!F10:F12)&gt;0,AVERAGE(eggs!F10:F12),"")</f>
        <v>1.1123471246422065</v>
      </c>
      <c r="I6" s="106">
        <f>IF(SUM(eggs!F13:F15)&gt;0,AVERAGE(eggs!F13:F15),"")</f>
        <v>2.7000000000000006</v>
      </c>
      <c r="J6" s="106">
        <f>IF(eggs!F16&gt;0,eggs!F16,"")</f>
        <v>10</v>
      </c>
    </row>
    <row r="7" spans="1:10" ht="12.75">
      <c r="A7" s="100" t="str">
        <f>'individuals_stats (μm)'!A$2</f>
        <v>Paramacrobiotus intii</v>
      </c>
      <c r="B7" s="145" t="str">
        <f>'individuals_stats (μm)'!B$2</f>
        <v>Peru.0</v>
      </c>
      <c r="C7" s="104" t="str">
        <f>eggs!G1</f>
        <v>2001\17</v>
      </c>
      <c r="D7" s="137">
        <f>IF(eggs!G2&gt;0,eggs!G2,"")</f>
        <v>90.9</v>
      </c>
      <c r="E7" s="106">
        <f>IF(eggs!G3&gt;0,eggs!G3,"")</f>
        <v>125.5</v>
      </c>
      <c r="F7" s="106">
        <f>IF(SUM(eggs!G4:G6)&gt;0,AVERAGE(eggs!G4:G6),"")</f>
        <v>19.900000000000002</v>
      </c>
      <c r="G7" s="106">
        <f>IF(SUM(eggs!G7:G9)&gt;0,AVERAGE(eggs!G7:G9),"")</f>
        <v>28.066666666666666</v>
      </c>
      <c r="H7" s="140">
        <f>IF(SUM(eggs!G10:G12)&gt;0,AVERAGE(eggs!G10:G12),"")</f>
        <v>1.4111295700754785</v>
      </c>
      <c r="I7" s="106">
        <f>IF(SUM(eggs!G13:G15)&gt;0,AVERAGE(eggs!G13:G15),"")</f>
        <v>3.366666666666667</v>
      </c>
      <c r="J7" s="106">
        <f>IF(eggs!G16&gt;0,eggs!G16,"")</f>
        <v>10</v>
      </c>
    </row>
    <row r="8" spans="1:10" ht="12.75">
      <c r="A8" s="100" t="str">
        <f>'individuals_stats (μm)'!A$2</f>
        <v>Paramacrobiotus intii</v>
      </c>
      <c r="B8" s="145" t="str">
        <f>'individuals_stats (μm)'!B$2</f>
        <v>Peru.0</v>
      </c>
      <c r="C8" s="104" t="str">
        <f>eggs!H1</f>
        <v>2001\17</v>
      </c>
      <c r="D8" s="137">
        <f>IF(eggs!H2&gt;0,eggs!H2,"")</f>
        <v>75.3</v>
      </c>
      <c r="E8" s="106">
        <f>IF(eggs!H3&gt;0,eggs!H3,"")</f>
        <v>114.9</v>
      </c>
      <c r="F8" s="106">
        <f>IF(SUM(eggs!H4:H6)&gt;0,AVERAGE(eggs!H4:H6),"")</f>
        <v>18.933333333333334</v>
      </c>
      <c r="G8" s="106">
        <f>IF(SUM(eggs!H7:H9)&gt;0,AVERAGE(eggs!H7:H9),"")</f>
        <v>26.100000000000005</v>
      </c>
      <c r="H8" s="140">
        <f>IF(SUM(eggs!H10:H12)&gt;0,AVERAGE(eggs!H10:H12),"")</f>
        <v>1.3853573715284604</v>
      </c>
      <c r="I8" s="106">
        <f>IF(SUM(eggs!H13:H15)&gt;0,AVERAGE(eggs!H13:H15),"")</f>
        <v>12.166666666666666</v>
      </c>
      <c r="J8" s="106">
        <f>IF(eggs!H16&gt;0,eggs!H16,"")</f>
        <v>9</v>
      </c>
    </row>
    <row r="9" spans="1:10" ht="12.75">
      <c r="A9" s="100" t="str">
        <f>'individuals_stats (μm)'!A$2</f>
        <v>Paramacrobiotus intii</v>
      </c>
      <c r="B9" s="145" t="str">
        <f>'individuals_stats (μm)'!B$2</f>
        <v>Peru.0</v>
      </c>
      <c r="C9" s="104" t="str">
        <f>eggs!I1</f>
        <v>2001\17</v>
      </c>
      <c r="D9" s="137">
        <f>IF(eggs!I2&gt;0,eggs!I2,"")</f>
        <v>104</v>
      </c>
      <c r="E9" s="106">
        <f>IF(eggs!I3&gt;0,eggs!I3,"")</f>
        <v>137.3</v>
      </c>
      <c r="F9" s="106">
        <f>IF(SUM(eggs!I4:I6)&gt;0,AVERAGE(eggs!I4:I6),"")</f>
        <v>21.5</v>
      </c>
      <c r="G9" s="106">
        <f>IF(SUM(eggs!I7:I9)&gt;0,AVERAGE(eggs!I7:I9),"")</f>
        <v>32.93333333333333</v>
      </c>
      <c r="H9" s="140">
        <f>IF(SUM(eggs!I10:I12)&gt;0,AVERAGE(eggs!I10:I12),"")</f>
        <v>1.5317030378418561</v>
      </c>
      <c r="I9" s="106">
        <f>IF(SUM(eggs!I13:I15)&gt;0,AVERAGE(eggs!I13:I15),"")</f>
        <v>3</v>
      </c>
      <c r="J9" s="106">
        <f>IF(eggs!I16&gt;0,eggs!I16,"")</f>
        <v>10</v>
      </c>
    </row>
    <row r="10" spans="1:10" ht="12.75">
      <c r="A10" s="100" t="str">
        <f>'individuals_stats (μm)'!A$2</f>
        <v>Paramacrobiotus intii</v>
      </c>
      <c r="B10" s="145" t="str">
        <f>'individuals_stats (μm)'!B$2</f>
        <v>Peru.0</v>
      </c>
      <c r="C10" s="104" t="str">
        <f>eggs!J1</f>
        <v>2001\19</v>
      </c>
      <c r="D10" s="137">
        <f>IF(eggs!J2&gt;0,eggs!J2,"")</f>
        <v>93.2</v>
      </c>
      <c r="E10" s="106">
        <f>IF(eggs!J3&gt;0,eggs!J3,"")</f>
        <v>132.6</v>
      </c>
      <c r="F10" s="106">
        <f>IF(SUM(eggs!J4:J6)&gt;0,AVERAGE(eggs!J4:J6),"")</f>
        <v>20.8</v>
      </c>
      <c r="G10" s="106">
        <f>IF(SUM(eggs!J7:J9)&gt;0,AVERAGE(eggs!J7:J9),"")</f>
        <v>31.2</v>
      </c>
      <c r="H10" s="140">
        <f>IF(SUM(eggs!J10:J12)&gt;0,AVERAGE(eggs!J10:J12),"")</f>
        <v>1.5014187361868532</v>
      </c>
      <c r="I10" s="106">
        <f>IF(SUM(eggs!J13:J15)&gt;0,AVERAGE(eggs!J13:J15),"")</f>
        <v>4.633333333333333</v>
      </c>
      <c r="J10" s="106">
        <f>IF(eggs!J16&gt;0,eggs!J16,"")</f>
        <v>10</v>
      </c>
    </row>
    <row r="11" spans="1:10" ht="12.75">
      <c r="A11" s="100" t="str">
        <f>'individuals_stats (μm)'!A$2</f>
        <v>Paramacrobiotus intii</v>
      </c>
      <c r="B11" s="145" t="str">
        <f>'individuals_stats (μm)'!B$2</f>
        <v>Peru.0</v>
      </c>
      <c r="C11" s="104" t="str">
        <f>eggs!K1</f>
        <v>2001\19</v>
      </c>
      <c r="D11" s="137">
        <f>IF(eggs!K2&gt;0,eggs!K2,"")</f>
        <v>113.5</v>
      </c>
      <c r="E11" s="106">
        <f>IF(eggs!K3&gt;0,eggs!K3,"")</f>
        <v>78.8</v>
      </c>
      <c r="F11" s="106">
        <f>IF(SUM(eggs!K4:K6)&gt;0,AVERAGE(eggs!K4:K6),"")</f>
        <v>20.9</v>
      </c>
      <c r="G11" s="106">
        <f>IF(SUM(eggs!K7:K9)&gt;0,AVERAGE(eggs!K7:K9),"")</f>
        <v>26.7</v>
      </c>
      <c r="H11" s="140">
        <f>IF(SUM(eggs!K10:K12)&gt;0,AVERAGE(eggs!K10:K12),"")</f>
        <v>1.28193460866231</v>
      </c>
      <c r="I11" s="106">
        <f>IF(SUM(eggs!K13:K15)&gt;0,AVERAGE(eggs!K13:K15),"")</f>
        <v>4.633333333333333</v>
      </c>
      <c r="J11" s="106">
        <f>IF(eggs!K16&gt;0,eggs!K16,"")</f>
        <v>9</v>
      </c>
    </row>
    <row r="12" spans="1:10" ht="12.75">
      <c r="A12" s="100" t="str">
        <f>'individuals_stats (μm)'!A$2</f>
        <v>Paramacrobiotus intii</v>
      </c>
      <c r="B12" s="145" t="str">
        <f>'individuals_stats (μm)'!B$2</f>
        <v>Peru.0</v>
      </c>
      <c r="C12" s="104" t="str">
        <f>eggs!L1</f>
        <v>2001\18</v>
      </c>
      <c r="D12" s="137">
        <f>IF(eggs!L2&gt;0,eggs!L2,"")</f>
        <v>83.2</v>
      </c>
      <c r="E12" s="106">
        <f>IF(eggs!L3&gt;0,eggs!L3,"")</f>
        <v>109.8</v>
      </c>
      <c r="F12" s="106">
        <f>IF(SUM(eggs!L4:L6)&gt;0,AVERAGE(eggs!L4:L6),"")</f>
        <v>17.633333333333333</v>
      </c>
      <c r="G12" s="106">
        <f>IF(SUM(eggs!L7:L9)&gt;0,AVERAGE(eggs!L7:L9),"")</f>
        <v>27.333333333333332</v>
      </c>
      <c r="H12" s="140">
        <f>IF(SUM(eggs!L10:L12)&gt;0,AVERAGE(eggs!L10:L12),"")</f>
        <v>1.5521805455850683</v>
      </c>
      <c r="I12" s="106">
        <f>IF(SUM(eggs!L13:L15)&gt;0,AVERAGE(eggs!L13:L15),"")</f>
        <v>4.433333333333334</v>
      </c>
      <c r="J12" s="106">
        <f>IF(eggs!L16&gt;0,eggs!L16,"")</f>
        <v>10</v>
      </c>
    </row>
    <row r="13" spans="1:10" ht="12.75">
      <c r="A13" s="100" t="str">
        <f>'individuals_stats (μm)'!A$2</f>
        <v>Paramacrobiotus intii</v>
      </c>
      <c r="B13" s="145" t="str">
        <f>'individuals_stats (μm)'!B$2</f>
        <v>Peru.0</v>
      </c>
      <c r="C13" s="104" t="str">
        <f>eggs!M1</f>
        <v>2001\15</v>
      </c>
      <c r="D13" s="137">
        <f>IF(eggs!M2&gt;0,eggs!M2,"")</f>
        <v>92.4</v>
      </c>
      <c r="E13" s="106">
        <f>IF(eggs!M3&gt;0,eggs!M3,"")</f>
        <v>124.6</v>
      </c>
      <c r="F13" s="106">
        <f>IF(SUM(eggs!M4:M6)&gt;0,AVERAGE(eggs!M4:M6),"")</f>
        <v>19.966666666666665</v>
      </c>
      <c r="G13" s="106">
        <f>IF(SUM(eggs!M7:M9)&gt;0,AVERAGE(eggs!M7:M9),"")</f>
        <v>30.46666666666667</v>
      </c>
      <c r="H13" s="140">
        <f>IF(SUM(eggs!M10:M12)&gt;0,AVERAGE(eggs!M10:M12),"")</f>
        <v>1.5268308014051908</v>
      </c>
      <c r="I13" s="106">
        <f>IF(SUM(eggs!M13:M15)&gt;0,AVERAGE(eggs!M13:M15),"")</f>
        <v>6</v>
      </c>
      <c r="J13" s="106">
        <f>IF(eggs!M16&gt;0,eggs!M16,"")</f>
        <v>10</v>
      </c>
    </row>
    <row r="14" spans="1:10" ht="12.75">
      <c r="A14" s="100" t="str">
        <f>'individuals_stats (μm)'!A$2</f>
        <v>Paramacrobiotus intii</v>
      </c>
      <c r="B14" s="145" t="str">
        <f>'individuals_stats (μm)'!B$2</f>
        <v>Peru.0</v>
      </c>
      <c r="C14" s="104" t="str">
        <f>eggs!N1</f>
        <v>2001\51</v>
      </c>
      <c r="D14" s="137">
        <f>IF(eggs!N2&gt;0,eggs!N2,"")</f>
        <v>83.2</v>
      </c>
      <c r="E14" s="106">
        <f>IF(eggs!N3&gt;0,eggs!N3,"")</f>
        <v>106.8</v>
      </c>
      <c r="F14" s="106">
        <f>IF(SUM(eggs!N4:N6)&gt;0,AVERAGE(eggs!N4:N6),"")</f>
        <v>17.400000000000002</v>
      </c>
      <c r="G14" s="106">
        <f>IF(SUM(eggs!N7:N9)&gt;0,AVERAGE(eggs!N7:N9),"")</f>
        <v>26.900000000000002</v>
      </c>
      <c r="H14" s="140">
        <f>IF(SUM(eggs!N10:N12)&gt;0,AVERAGE(eggs!N10:N12),"")</f>
        <v>1.5493413516609393</v>
      </c>
      <c r="I14" s="106">
        <f>IF(SUM(eggs!N13:N15)&gt;0,AVERAGE(eggs!N13:N15),"")</f>
        <v>3.533333333333333</v>
      </c>
      <c r="J14" s="106">
        <f>IF(eggs!N16&gt;0,eggs!N16,"")</f>
        <v>10</v>
      </c>
    </row>
    <row r="15" spans="1:10" ht="12.75">
      <c r="A15" s="100" t="str">
        <f>'individuals_stats (μm)'!A$2</f>
        <v>Paramacrobiotus intii</v>
      </c>
      <c r="B15" s="145" t="str">
        <f>'individuals_stats (μm)'!B$2</f>
        <v>Peru.0</v>
      </c>
      <c r="C15" s="104">
        <f>eggs!O1</f>
        <v>14</v>
      </c>
      <c r="D15" s="137">
        <f>IF(eggs!O2&gt;0,eggs!O2,"")</f>
      </c>
      <c r="E15" s="106">
        <f>IF(eggs!O3&gt;0,eggs!O3,"")</f>
      </c>
      <c r="F15" s="106">
        <f>IF(SUM(eggs!O4:O6)&gt;0,AVERAGE(eggs!O4:O6),"")</f>
      </c>
      <c r="G15" s="106">
        <f>IF(SUM(eggs!O7:O9)&gt;0,AVERAGE(eggs!O7:O9),"")</f>
      </c>
      <c r="H15" s="140">
        <f>IF(SUM(eggs!O10:O12)&gt;0,AVERAGE(eggs!O10:O12),"")</f>
      </c>
      <c r="I15" s="106">
        <f>IF(SUM(eggs!O13:O15)&gt;0,AVERAGE(eggs!O13:O15),"")</f>
      </c>
      <c r="J15" s="106">
        <f>IF(eggs!O16&gt;0,eggs!O16,"")</f>
      </c>
    </row>
    <row r="16" spans="1:10" ht="12.75">
      <c r="A16" s="100" t="str">
        <f>'individuals_stats (μm)'!A$2</f>
        <v>Paramacrobiotus intii</v>
      </c>
      <c r="B16" s="145" t="str">
        <f>'individuals_stats (μm)'!B$2</f>
        <v>Peru.0</v>
      </c>
      <c r="C16" s="104">
        <f>eggs!P1</f>
        <v>15</v>
      </c>
      <c r="D16" s="137">
        <f>IF(eggs!P2&gt;0,eggs!P2,"")</f>
      </c>
      <c r="E16" s="106">
        <f>IF(eggs!P3&gt;0,eggs!P3,"")</f>
      </c>
      <c r="F16" s="106">
        <f>IF(SUM(eggs!P4:P6)&gt;0,AVERAGE(eggs!P4:P6),"")</f>
      </c>
      <c r="G16" s="106">
        <f>IF(SUM(eggs!P7:P9)&gt;0,AVERAGE(eggs!P7:P9),"")</f>
      </c>
      <c r="H16" s="140">
        <f>IF(SUM(eggs!P10:P12)&gt;0,AVERAGE(eggs!P10:P12),"")</f>
      </c>
      <c r="I16" s="106">
        <f>IF(SUM(eggs!P13:P15)&gt;0,AVERAGE(eggs!P13:P15),"")</f>
      </c>
      <c r="J16" s="106">
        <f>IF(eggs!P16&gt;0,eggs!P16,"")</f>
      </c>
    </row>
    <row r="18" spans="6:7" ht="12.75">
      <c r="F18" s="138"/>
      <c r="G18" s="139"/>
    </row>
    <row r="19" ht="12.75">
      <c r="G19" s="139"/>
    </row>
  </sheetData>
  <sheetProtection/>
  <printOptions/>
  <pageMargins left="0.7" right="0.7" top="0.75" bottom="0.75" header="0.3" footer="0.3"/>
  <pageSetup horizontalDpi="1200" verticalDpi="1200" orientation="portrait" paperSize="9" r:id="rId1"/>
  <ignoredErrors>
    <ignoredError sqref="E3:E16" formula="1"/>
    <ignoredError sqref="F2:G16 I2:I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Macrobiotoidea (ver. 1.0)</dc:title>
  <dc:subject/>
  <dc:creator>Łukasz Michalczyk (LM@tardigrada.net)</dc:creator>
  <cp:keywords>Tardigrada Macrobiotoidea morphometry</cp:keywords>
  <dc:description/>
  <cp:lastModifiedBy>ŁM</cp:lastModifiedBy>
  <cp:lastPrinted>2003-07-11T12:21:57Z</cp:lastPrinted>
  <dcterms:created xsi:type="dcterms:W3CDTF">2003-07-11T12:08:32Z</dcterms:created>
  <dcterms:modified xsi:type="dcterms:W3CDTF">2014-05-08T19:22:44Z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