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5192" windowHeight="9216" activeTab="0"/>
  </bookViews>
  <sheets>
    <sheet name="instructions" sheetId="1" r:id="rId1"/>
    <sheet name="individuals" sheetId="2" r:id="rId2"/>
    <sheet name="individuals_stats (μm)" sheetId="3" r:id="rId3"/>
    <sheet name="individuals_stats (pt)" sheetId="4" r:id="rId4"/>
  </sheets>
  <definedNames/>
  <calcPr fullCalcOnLoad="1"/>
</workbook>
</file>

<file path=xl/sharedStrings.xml><?xml version="1.0" encoding="utf-8"?>
<sst xmlns="http://schemas.openxmlformats.org/spreadsheetml/2006/main" count="268" uniqueCount="112">
  <si>
    <t>MEAN</t>
  </si>
  <si>
    <t>SD</t>
  </si>
  <si>
    <t>N</t>
  </si>
  <si>
    <t>Eyes</t>
  </si>
  <si>
    <t>pt</t>
  </si>
  <si>
    <t>Lunules IV with teeth</t>
  </si>
  <si>
    <t>Cuticular pores</t>
  </si>
  <si>
    <t>Granulation on legs I</t>
  </si>
  <si>
    <t>Granulation on legs II</t>
  </si>
  <si>
    <t>Granulation on legs III</t>
  </si>
  <si>
    <t>Granulation on legs IV</t>
  </si>
  <si>
    <t>–</t>
  </si>
  <si>
    <t>µm</t>
  </si>
  <si>
    <t>1 (HOL)</t>
  </si>
  <si>
    <t>Holotype</t>
  </si>
  <si>
    <t>CHARACTER</t>
  </si>
  <si>
    <t>RANGE</t>
  </si>
  <si>
    <t>SPECIMEN</t>
  </si>
  <si>
    <t>Lunules I with teeth</t>
  </si>
  <si>
    <t>Lunules II with teeth</t>
  </si>
  <si>
    <t>Lunules III with teeth</t>
  </si>
  <si>
    <t>Body length</t>
  </si>
  <si>
    <t xml:space="preserve">     Buccal tube length</t>
  </si>
  <si>
    <t xml:space="preserve">     Pharyngeal tube length</t>
  </si>
  <si>
    <t xml:space="preserve">     Buccopharyngeal tube length</t>
  </si>
  <si>
    <t xml:space="preserve">     Buccal/pharyngeal tube length ratio</t>
  </si>
  <si>
    <t xml:space="preserve">     Stylet support insertion point</t>
  </si>
  <si>
    <t xml:space="preserve">     Buccal tube external width</t>
  </si>
  <si>
    <t xml:space="preserve">     Buccal tube internal width</t>
  </si>
  <si>
    <t xml:space="preserve">     Ventral lamina length</t>
  </si>
  <si>
    <t xml:space="preserve">     Macroplacoid 1</t>
  </si>
  <si>
    <t xml:space="preserve">     Macroplacoid 2</t>
  </si>
  <si>
    <t xml:space="preserve">     Macroplacoid 3</t>
  </si>
  <si>
    <t xml:space="preserve">     Microplacoid</t>
  </si>
  <si>
    <t xml:space="preserve">     Macroplacoid row</t>
  </si>
  <si>
    <t xml:space="preserve">     Placoid row</t>
  </si>
  <si>
    <t xml:space="preserve">     Septulum</t>
  </si>
  <si>
    <t>Claw 1 lengths</t>
  </si>
  <si>
    <t xml:space="preserve">     External base</t>
  </si>
  <si>
    <t xml:space="preserve">     External primary branch</t>
  </si>
  <si>
    <t xml:space="preserve">     External secondary branch</t>
  </si>
  <si>
    <t xml:space="preserve">     Internal base</t>
  </si>
  <si>
    <t xml:space="preserve">     Internal primary branch</t>
  </si>
  <si>
    <t xml:space="preserve">     Internal secondary branch</t>
  </si>
  <si>
    <t>Claw 2 lengths</t>
  </si>
  <si>
    <t>Claw 3 lengths</t>
  </si>
  <si>
    <t>Claw 4 lengths</t>
  </si>
  <si>
    <t xml:space="preserve">     Anterior base</t>
  </si>
  <si>
    <t xml:space="preserve">     Anterior primary branch</t>
  </si>
  <si>
    <t xml:space="preserve">     Anterior secondary branch</t>
  </si>
  <si>
    <t xml:space="preserve">     Posterior base</t>
  </si>
  <si>
    <t xml:space="preserve">     Posterior primary branch</t>
  </si>
  <si>
    <t xml:space="preserve">     Posterior secondary branch</t>
  </si>
  <si>
    <t>Buccopharyngeal tube</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</si>
  <si>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</si>
  <si>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</si>
  <si>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</si>
  <si>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rPr>
      <t>remove the entire row</t>
    </r>
    <r>
      <rPr>
        <sz val="12"/>
        <rFont val="Calibri"/>
        <family val="2"/>
      </rPr>
      <t xml:space="preserve"> (highlight the row, right mouse click, choose "delete").</t>
    </r>
  </si>
  <si>
    <r>
      <t xml:space="preserve">If you want to see the formulas behind this template, press </t>
    </r>
    <r>
      <rPr>
        <b/>
        <sz val="12"/>
        <rFont val="Calibri"/>
        <family val="2"/>
      </rPr>
      <t>Ctrl</t>
    </r>
    <r>
      <rPr>
        <sz val="12"/>
        <rFont val="Calibri"/>
        <family val="2"/>
      </rPr>
      <t>+</t>
    </r>
    <r>
      <rPr>
        <b/>
        <sz val="12"/>
        <rFont val="Calibri"/>
        <family val="2"/>
      </rPr>
      <t>`</t>
    </r>
    <r>
      <rPr>
        <sz val="12"/>
        <rFont val="Calibri"/>
        <family val="2"/>
      </rPr>
      <t xml:space="preserve"> (usually just before "1" on the keyboard). To return to the value view, press Ctrl+` again.</t>
    </r>
  </si>
  <si>
    <t>Copyright by Łukasz Michalczyk. Enquires and suggestions: LM@tardigrada.net</t>
  </si>
  <si>
    <r>
      <t xml:space="preserve">This is a morphometric template for species of the Tardigrada Superfamilies </t>
    </r>
    <r>
      <rPr>
        <b/>
        <sz val="12"/>
        <rFont val="Calibri"/>
        <family val="2"/>
      </rPr>
      <t>Hypsibioidea</t>
    </r>
    <r>
      <rPr>
        <sz val="12"/>
        <rFont val="Calibri"/>
        <family val="2"/>
      </rPr>
      <t xml:space="preserve"> and </t>
    </r>
    <r>
      <rPr>
        <b/>
        <sz val="12"/>
        <rFont val="Calibri"/>
        <family val="2"/>
      </rPr>
      <t>Isohypsibioidea.</t>
    </r>
  </si>
  <si>
    <t>Individual</t>
  </si>
  <si>
    <t>Buccal tube length</t>
  </si>
  <si>
    <t>Stylet support insertion point</t>
  </si>
  <si>
    <t>Genus species</t>
  </si>
  <si>
    <t>Pharyngeal tube length</t>
  </si>
  <si>
    <t>Buccopharyngeal tube length</t>
  </si>
  <si>
    <t>Buccal/pharyngeal tube length ratio</t>
  </si>
  <si>
    <t>Buccal tube external width</t>
  </si>
  <si>
    <t>Buccal tube internal width</t>
  </si>
  <si>
    <t>Ventral lamina length</t>
  </si>
  <si>
    <t>Macroplacoid 1</t>
  </si>
  <si>
    <t>Macroplacoid 2</t>
  </si>
  <si>
    <t>Macroplacoid 3</t>
  </si>
  <si>
    <t>Microplacoid</t>
  </si>
  <si>
    <t>Septulum</t>
  </si>
  <si>
    <t>Macroplacoid row</t>
  </si>
  <si>
    <t>Placoid row</t>
  </si>
  <si>
    <t>Claw 4 anterior base</t>
  </si>
  <si>
    <t>Claw 4 anterior primary branch</t>
  </si>
  <si>
    <t>Claw 4 anterior secondary branch</t>
  </si>
  <si>
    <t>Claw 4 posterior base</t>
  </si>
  <si>
    <t>Claw 4 posterior primary branch</t>
  </si>
  <si>
    <t>Claw 4 posterior secondary branch</t>
  </si>
  <si>
    <r>
      <t xml:space="preserve">The template caluclates the </t>
    </r>
    <r>
      <rPr>
        <i/>
        <sz val="12"/>
        <rFont val="Calibri"/>
        <family val="2"/>
      </rPr>
      <t>pt</t>
    </r>
    <r>
      <rPr>
        <sz val="12"/>
        <rFont val="Calibri"/>
        <family val="2"/>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</si>
  <si>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The "individuals" sheet automatically calculates basic statistics (number of measurements, range, mean and SD). The table with these statistics is placed after the last (15th) specimen. The summary table can be then copied and pasted directly to MS Word.</t>
  </si>
  <si>
    <t>Data from the sheet "individuals" are automatically copied to the four remaining "stats" sheets. Data in those sheets are arranged for statistical analyses in the majority of statistical software.</t>
  </si>
  <si>
    <t>Species</t>
  </si>
  <si>
    <t>Population</t>
  </si>
  <si>
    <t>Country.number</t>
  </si>
  <si>
    <t>Claw 1 external base</t>
  </si>
  <si>
    <t>Claw 1 external primary branch</t>
  </si>
  <si>
    <t>Claw 1 external secondary branch</t>
  </si>
  <si>
    <t>Claw 1 internal base</t>
  </si>
  <si>
    <t>Claw 1 internal primary branch</t>
  </si>
  <si>
    <t>Claw 1 internal secondary branch</t>
  </si>
  <si>
    <t>Claw 2 external base</t>
  </si>
  <si>
    <t>Claw 2 external primary branch</t>
  </si>
  <si>
    <t>Claw 2 external secondary branch</t>
  </si>
  <si>
    <t>Claw 2 internal base</t>
  </si>
  <si>
    <t>Claw 2 internal primary branch</t>
  </si>
  <si>
    <t>Claw 2 internal secondary branch</t>
  </si>
  <si>
    <t>Claw 3 external base</t>
  </si>
  <si>
    <t>Claw 3 external primary branch</t>
  </si>
  <si>
    <t>Claw 3 external secondary branch</t>
  </si>
  <si>
    <t>Claw 3 internal base</t>
  </si>
  <si>
    <t>Claw 3 internal primary branch</t>
  </si>
  <si>
    <t>Claw 3 internal secondary branch</t>
  </si>
  <si>
    <t>870/1/1</t>
  </si>
  <si>
    <t>870/1/2</t>
  </si>
  <si>
    <t>smooth lunules but very small on internal claws and larger on external claws especially on IV pair of legs</t>
  </si>
  <si>
    <r>
      <t xml:space="preserve">This template can be freely used but each published use must be credited as </t>
    </r>
    <r>
      <rPr>
        <b/>
        <sz val="12"/>
        <rFont val="Calibri"/>
        <family val="2"/>
      </rPr>
      <t xml:space="preserve">Morphometric data were handled using the Hypsibioidea &amp; Isohypsibioidea ver. 1.1 template available from the Tardigrada Register, www.tardigrada.net/register (Michalczyk &amp; Kaczmarek 2013). </t>
    </r>
    <r>
      <rPr>
        <sz val="12"/>
        <rFont val="Calibri"/>
        <family val="2"/>
      </rPr>
      <t>The reference is: Michalczyk, Ł. &amp; Kaczmarek, Ł. (2013) The Tardigrada Register: a comprehensive online data repository for tardigrade taxonomy. Journal of Limnology, 72(S1): 175-181. DOI:10.4081/jlimnol.2013.s1.e22</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</si>
</sst>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d\ mmmm\ yyyy"/>
  </numFmts>
  <fonts count="54">
    <font>
      <sz val="10"/>
      <name val="Arial CE"/>
      <family val="0"/>
    </font>
    <font>
      <sz val="11"/>
      <color indexed="8"/>
      <name val="Calibri"/>
      <family val="2"/>
    </font>
    <font>
      <b/>
      <sz val="12"/>
      <name val="Calibri"/>
      <family val="2"/>
    </font>
    <font>
      <i/>
      <sz val="12"/>
      <name val="Calibri"/>
      <family val="2"/>
    </font>
    <font>
      <sz val="12"/>
      <name val="Calibri"/>
      <family val="2"/>
    </font>
    <font>
      <i/>
      <sz val="10"/>
      <name val="Arial CE"/>
      <family val="0"/>
    </font>
    <font>
      <b/>
      <sz val="10"/>
      <name val="Arial CE"/>
      <family val="0"/>
    </font>
    <font>
      <b/>
      <sz val="10"/>
      <name val="Calibri"/>
      <family val="2"/>
    </font>
    <font>
      <sz val="10"/>
      <name val="Calibri"/>
      <family val="2"/>
    </font>
    <font>
      <b/>
      <i/>
      <sz val="10"/>
      <name val="Calibri"/>
      <family val="2"/>
    </font>
    <font>
      <i/>
      <sz val="10"/>
      <name val="Calibri"/>
      <family val="2"/>
    </font>
    <font>
      <i/>
      <sz val="10"/>
      <color indexed="12"/>
      <name val="Calibri"/>
      <family val="2"/>
    </font>
    <font>
      <sz val="10"/>
      <color indexed="17"/>
      <name val="Calibri"/>
      <family val="2"/>
    </font>
    <font>
      <sz val="8"/>
      <name val="Arial CE"/>
      <family val="0"/>
    </font>
    <font>
      <sz val="10"/>
      <color indexed="10"/>
      <name val="Calibri"/>
      <family val="2"/>
    </font>
    <font>
      <sz val="11"/>
      <color indexed="49"/>
      <name val="Calibri"/>
      <family val="2"/>
    </font>
    <font>
      <sz val="11"/>
      <color indexed="20"/>
      <name val="Calibri"/>
      <family val="2"/>
    </font>
    <font>
      <b/>
      <sz val="11"/>
      <color indexed="52"/>
      <name val="Calibri"/>
      <family val="2"/>
    </font>
    <font>
      <b/>
      <sz val="11"/>
      <color indexed="4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CE"/>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10"/>
      <name val="Calibri"/>
      <family val="2"/>
    </font>
    <font>
      <b/>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CE"/>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Calibri"/>
      <family val="2"/>
    </font>
    <font>
      <b/>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bottom style="thin"/>
    </border>
    <border>
      <left/>
      <right style="double"/>
      <top/>
      <bottom style="thin"/>
    </border>
    <border>
      <left/>
      <right style="double"/>
      <top/>
      <bottom/>
    </border>
    <border>
      <left/>
      <right style="thin"/>
      <top/>
      <bottom/>
    </border>
    <border>
      <left/>
      <right style="double"/>
      <top/>
      <bottom style="medium"/>
    </border>
    <border>
      <left/>
      <right style="thin"/>
      <top/>
      <bottom style="medium"/>
    </border>
    <border>
      <left style="thin"/>
      <right/>
      <top style="thin"/>
      <bottom style="thin"/>
    </border>
    <border>
      <left>
        <color indexed="63"/>
      </left>
      <right>
        <color indexed="63"/>
      </right>
      <top style="thin"/>
      <bottom style="thin"/>
    </border>
    <border>
      <left style="thin"/>
      <right/>
      <top>
        <color indexed="63"/>
      </top>
      <bottom>
        <color indexed="63"/>
      </bottom>
    </border>
    <border>
      <left style="thin"/>
      <right>
        <color indexed="63"/>
      </right>
      <top>
        <color indexed="63"/>
      </top>
      <bottom style="medium"/>
    </border>
    <border>
      <left/>
      <right/>
      <top/>
      <bottom style="medium"/>
    </border>
    <border>
      <left>
        <color indexed="63"/>
      </left>
      <right style="thin"/>
      <top style="thin"/>
      <bottom style="thin"/>
    </border>
    <border>
      <left>
        <color indexed="63"/>
      </left>
      <right>
        <color indexed="63"/>
      </right>
      <top style="thin"/>
      <bottom>
        <color indexed="63"/>
      </bottom>
    </border>
    <border>
      <left/>
      <right/>
      <top style="medium"/>
      <bottom/>
    </border>
    <border>
      <left/>
      <right style="double"/>
      <top style="medium"/>
      <bottom/>
    </border>
    <border>
      <left/>
      <right style="thin"/>
      <top style="medium"/>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4">
    <xf numFmtId="0" fontId="0" fillId="0" borderId="0" xfId="0" applyAlignment="1">
      <alignment/>
    </xf>
    <xf numFmtId="0" fontId="7" fillId="0" borderId="10" xfId="0" applyFont="1" applyFill="1" applyBorder="1" applyAlignment="1">
      <alignment horizontal="right"/>
    </xf>
    <xf numFmtId="0" fontId="8" fillId="0" borderId="0" xfId="0" applyFont="1" applyFill="1" applyBorder="1" applyAlignment="1">
      <alignment horizontal="center"/>
    </xf>
    <xf numFmtId="0" fontId="7" fillId="0" borderId="10" xfId="0" applyFont="1" applyFill="1" applyBorder="1" applyAlignment="1">
      <alignment horizontal="left"/>
    </xf>
    <xf numFmtId="0" fontId="8" fillId="0" borderId="10" xfId="0" applyFont="1" applyFill="1" applyBorder="1" applyAlignment="1">
      <alignment horizontal="center"/>
    </xf>
    <xf numFmtId="0" fontId="7"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1" xfId="0" applyFont="1" applyFill="1" applyBorder="1" applyAlignment="1">
      <alignment horizontal="center" vertical="center"/>
    </xf>
    <xf numFmtId="0" fontId="8" fillId="0" borderId="10" xfId="0" applyFont="1" applyFill="1" applyBorder="1" applyAlignment="1">
      <alignment horizontal="left"/>
    </xf>
    <xf numFmtId="164" fontId="8" fillId="0" borderId="10" xfId="0" applyNumberFormat="1" applyFont="1" applyFill="1" applyBorder="1" applyAlignment="1">
      <alignment horizontal="center"/>
    </xf>
    <xf numFmtId="0" fontId="8" fillId="0" borderId="14" xfId="0" applyFont="1" applyFill="1" applyBorder="1" applyAlignment="1">
      <alignment horizontal="left"/>
    </xf>
    <xf numFmtId="0" fontId="8" fillId="0" borderId="15" xfId="0" applyFont="1" applyFill="1" applyBorder="1" applyAlignment="1">
      <alignment horizontal="center" vertical="center"/>
    </xf>
    <xf numFmtId="164" fontId="8" fillId="0" borderId="0"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16" xfId="0" applyFont="1" applyFill="1" applyBorder="1" applyAlignment="1">
      <alignment horizontal="left"/>
    </xf>
    <xf numFmtId="0" fontId="8" fillId="0" borderId="17" xfId="0" applyFont="1" applyFill="1" applyBorder="1" applyAlignment="1">
      <alignment horizontal="center" vertical="center"/>
    </xf>
    <xf numFmtId="0" fontId="8" fillId="0" borderId="0" xfId="0" applyFont="1" applyFill="1" applyBorder="1" applyAlignment="1">
      <alignment horizontal="left"/>
    </xf>
    <xf numFmtId="0" fontId="11" fillId="0" borderId="10" xfId="0" applyFont="1" applyFill="1" applyBorder="1" applyAlignment="1">
      <alignment horizontal="center"/>
    </xf>
    <xf numFmtId="164" fontId="11" fillId="0" borderId="10" xfId="0" applyNumberFormat="1" applyFont="1" applyFill="1" applyBorder="1" applyAlignment="1">
      <alignment horizontal="center"/>
    </xf>
    <xf numFmtId="0" fontId="8" fillId="0" borderId="18" xfId="0" applyFont="1" applyFill="1" applyBorder="1" applyAlignment="1">
      <alignment/>
    </xf>
    <xf numFmtId="9" fontId="8" fillId="0" borderId="0" xfId="58" applyFont="1" applyFill="1" applyBorder="1" applyAlignment="1">
      <alignment horizontal="center" vertical="center"/>
    </xf>
    <xf numFmtId="9" fontId="8" fillId="0" borderId="0" xfId="58" applyFont="1" applyFill="1" applyBorder="1" applyAlignment="1">
      <alignment horizontal="right" vertical="center"/>
    </xf>
    <xf numFmtId="9" fontId="8" fillId="0" borderId="0" xfId="58" applyFont="1" applyFill="1" applyBorder="1" applyAlignment="1">
      <alignment horizontal="left" vertical="center"/>
    </xf>
    <xf numFmtId="164" fontId="8" fillId="33" borderId="18" xfId="0" applyNumberFormat="1" applyFont="1" applyFill="1" applyBorder="1" applyAlignment="1">
      <alignment horizontal="center"/>
    </xf>
    <xf numFmtId="164" fontId="11" fillId="33" borderId="19" xfId="0" applyNumberFormat="1" applyFont="1" applyFill="1" applyBorder="1" applyAlignment="1">
      <alignment horizontal="center"/>
    </xf>
    <xf numFmtId="1" fontId="10" fillId="0" borderId="15" xfId="0" applyNumberFormat="1" applyFont="1" applyFill="1" applyBorder="1" applyAlignment="1">
      <alignment horizontal="left" vertical="center"/>
    </xf>
    <xf numFmtId="1" fontId="10" fillId="0" borderId="15" xfId="0" applyNumberFormat="1" applyFont="1" applyFill="1" applyBorder="1" applyAlignment="1">
      <alignment horizontal="center" vertical="center"/>
    </xf>
    <xf numFmtId="1" fontId="10" fillId="0" borderId="14"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 fontId="8" fillId="0" borderId="10" xfId="0" applyNumberFormat="1" applyFont="1" applyFill="1" applyBorder="1" applyAlignment="1">
      <alignment horizontal="center"/>
    </xf>
    <xf numFmtId="1" fontId="11" fillId="0" borderId="10" xfId="0" applyNumberFormat="1" applyFont="1" applyFill="1" applyBorder="1" applyAlignment="1">
      <alignment horizontal="center"/>
    </xf>
    <xf numFmtId="1" fontId="8" fillId="0" borderId="15" xfId="0" applyNumberFormat="1" applyFont="1" applyFill="1" applyBorder="1" applyAlignment="1">
      <alignment horizontal="center" vertical="center"/>
    </xf>
    <xf numFmtId="1" fontId="8" fillId="0" borderId="0" xfId="0" applyNumberFormat="1" applyFont="1" applyFill="1" applyBorder="1" applyAlignment="1">
      <alignment horizontal="right" vertical="center"/>
    </xf>
    <xf numFmtId="1"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left" vertical="center"/>
    </xf>
    <xf numFmtId="0" fontId="0" fillId="0" borderId="0" xfId="0" applyAlignment="1">
      <alignment vertical="top"/>
    </xf>
    <xf numFmtId="9" fontId="12" fillId="0" borderId="10" xfId="58" applyFont="1" applyFill="1" applyBorder="1" applyAlignment="1">
      <alignment horizontal="center"/>
    </xf>
    <xf numFmtId="1" fontId="8" fillId="0" borderId="2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9" fontId="8" fillId="0" borderId="20" xfId="58" applyFont="1" applyFill="1" applyBorder="1" applyAlignment="1">
      <alignment horizontal="center" vertical="center"/>
    </xf>
    <xf numFmtId="0" fontId="8" fillId="0" borderId="10" xfId="0" applyFont="1" applyFill="1" applyBorder="1" applyAlignment="1">
      <alignment horizontal="left" vertical="top" wrapText="1"/>
    </xf>
    <xf numFmtId="0" fontId="5" fillId="0" borderId="10" xfId="0" applyFont="1" applyFill="1" applyBorder="1" applyAlignment="1">
      <alignment horizontal="left" vertical="center"/>
    </xf>
    <xf numFmtId="0" fontId="0" fillId="0" borderId="10" xfId="0" applyFill="1" applyBorder="1" applyAlignment="1">
      <alignment horizontal="center" vertical="center"/>
    </xf>
    <xf numFmtId="0" fontId="0" fillId="0" borderId="0" xfId="0" applyFill="1" applyAlignment="1">
      <alignment horizontal="center" vertical="top"/>
    </xf>
    <xf numFmtId="1" fontId="6" fillId="0" borderId="10" xfId="0" applyNumberFormat="1" applyFont="1" applyFill="1" applyBorder="1" applyAlignment="1">
      <alignment horizontal="center" vertical="center"/>
    </xf>
    <xf numFmtId="1" fontId="0" fillId="0" borderId="10" xfId="0" applyNumberFormat="1" applyFill="1" applyBorder="1" applyAlignment="1">
      <alignment horizontal="center" vertical="center" wrapText="1"/>
    </xf>
    <xf numFmtId="164"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9" fontId="0" fillId="0" borderId="10" xfId="58" applyFont="1" applyFill="1" applyBorder="1" applyAlignment="1">
      <alignment horizontal="center" vertical="center" wrapText="1"/>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ill="1" applyAlignment="1">
      <alignment horizontal="center" vertical="center" wrapText="1"/>
    </xf>
    <xf numFmtId="164" fontId="0" fillId="0" borderId="10" xfId="58" applyNumberFormat="1" applyFont="1" applyFill="1" applyBorder="1" applyAlignment="1">
      <alignment horizontal="center" vertical="center" wrapText="1"/>
    </xf>
    <xf numFmtId="164" fontId="8" fillId="0" borderId="0" xfId="0" applyNumberFormat="1" applyFont="1" applyFill="1" applyBorder="1" applyAlignment="1">
      <alignment horizontal="right" vertical="center"/>
    </xf>
    <xf numFmtId="164" fontId="8" fillId="0" borderId="0" xfId="0" applyNumberFormat="1" applyFont="1" applyFill="1" applyBorder="1" applyAlignment="1">
      <alignment horizontal="left" vertical="center"/>
    </xf>
    <xf numFmtId="164" fontId="10" fillId="0" borderId="0" xfId="0" applyNumberFormat="1" applyFont="1" applyFill="1" applyBorder="1" applyAlignment="1">
      <alignment horizontal="right" vertical="center"/>
    </xf>
    <xf numFmtId="164" fontId="10" fillId="0" borderId="15" xfId="0" applyNumberFormat="1" applyFont="1" applyFill="1" applyBorder="1" applyAlignment="1">
      <alignment horizontal="left" vertical="center"/>
    </xf>
    <xf numFmtId="164" fontId="8" fillId="0" borderId="20" xfId="0" applyNumberFormat="1" applyFont="1" applyFill="1" applyBorder="1" applyAlignment="1">
      <alignment horizontal="center" vertical="center"/>
    </xf>
    <xf numFmtId="164" fontId="10" fillId="0" borderId="15" xfId="0" applyNumberFormat="1" applyFont="1" applyFill="1" applyBorder="1" applyAlignment="1">
      <alignment horizontal="center" vertical="center"/>
    </xf>
    <xf numFmtId="164" fontId="10" fillId="0" borderId="14" xfId="0" applyNumberFormat="1" applyFont="1" applyFill="1" applyBorder="1" applyAlignment="1">
      <alignment horizontal="center" vertical="center"/>
    </xf>
    <xf numFmtId="164" fontId="8" fillId="0" borderId="21" xfId="0" applyNumberFormat="1" applyFont="1" applyFill="1" applyBorder="1" applyAlignment="1">
      <alignment horizontal="right" vertical="center"/>
    </xf>
    <xf numFmtId="164" fontId="8" fillId="0" borderId="22" xfId="0" applyNumberFormat="1" applyFont="1" applyFill="1" applyBorder="1" applyAlignment="1">
      <alignment horizontal="center" vertical="center"/>
    </xf>
    <xf numFmtId="164" fontId="8" fillId="0" borderId="22" xfId="0" applyNumberFormat="1" applyFont="1" applyFill="1" applyBorder="1" applyAlignment="1">
      <alignment horizontal="left" vertical="center"/>
    </xf>
    <xf numFmtId="164" fontId="10" fillId="0" borderId="22" xfId="0" applyNumberFormat="1" applyFont="1" applyFill="1" applyBorder="1" applyAlignment="1">
      <alignment horizontal="right" vertical="center"/>
    </xf>
    <xf numFmtId="164" fontId="10" fillId="0" borderId="22" xfId="0" applyNumberFormat="1" applyFont="1" applyFill="1" applyBorder="1" applyAlignment="1">
      <alignment horizontal="center" vertical="center"/>
    </xf>
    <xf numFmtId="164" fontId="10" fillId="0" borderId="17" xfId="0" applyNumberFormat="1" applyFont="1" applyFill="1" applyBorder="1" applyAlignment="1">
      <alignment horizontal="left" vertical="center"/>
    </xf>
    <xf numFmtId="164" fontId="8" fillId="0" borderId="21" xfId="0" applyNumberFormat="1" applyFont="1" applyFill="1" applyBorder="1" applyAlignment="1">
      <alignment horizontal="center" vertical="center"/>
    </xf>
    <xf numFmtId="164" fontId="10" fillId="0" borderId="17" xfId="0" applyNumberFormat="1" applyFont="1" applyFill="1" applyBorder="1" applyAlignment="1">
      <alignment horizontal="center" vertical="center"/>
    </xf>
    <xf numFmtId="164" fontId="10" fillId="0" borderId="16" xfId="0" applyNumberFormat="1" applyFont="1" applyFill="1" applyBorder="1" applyAlignment="1">
      <alignment horizontal="center" vertical="center"/>
    </xf>
    <xf numFmtId="164" fontId="11" fillId="33" borderId="23" xfId="0" applyNumberFormat="1" applyFont="1" applyFill="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left" vertical="center"/>
    </xf>
    <xf numFmtId="0" fontId="14" fillId="0" borderId="0" xfId="0" applyFont="1" applyFill="1" applyBorder="1" applyAlignment="1">
      <alignment horizontal="center"/>
    </xf>
    <xf numFmtId="1" fontId="8" fillId="0" borderId="0" xfId="0" applyNumberFormat="1" applyFont="1" applyFill="1" applyBorder="1" applyAlignment="1">
      <alignment horizontal="center"/>
    </xf>
    <xf numFmtId="1" fontId="8" fillId="0" borderId="24" xfId="0" applyNumberFormat="1" applyFont="1" applyFill="1" applyBorder="1" applyAlignment="1">
      <alignment horizontal="center"/>
    </xf>
    <xf numFmtId="1" fontId="7" fillId="0" borderId="10" xfId="0" applyNumberFormat="1" applyFont="1" applyFill="1" applyBorder="1" applyAlignment="1">
      <alignment horizontal="center"/>
    </xf>
    <xf numFmtId="0" fontId="7" fillId="0" borderId="10" xfId="0" applyFont="1" applyFill="1" applyBorder="1" applyAlignment="1">
      <alignment horizont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left" vertical="center"/>
    </xf>
    <xf numFmtId="0" fontId="7" fillId="0" borderId="13"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52" fillId="32" borderId="28" xfId="0" applyFont="1" applyFill="1" applyBorder="1" applyAlignment="1">
      <alignment horizontal="center" vertical="center" wrapText="1"/>
    </xf>
    <xf numFmtId="0" fontId="52" fillId="32" borderId="29" xfId="0" applyFont="1" applyFill="1" applyBorder="1" applyAlignment="1">
      <alignment horizontal="center" vertical="center" wrapText="1"/>
    </xf>
    <xf numFmtId="0" fontId="2" fillId="32" borderId="30" xfId="0" applyFont="1" applyFill="1" applyBorder="1" applyAlignment="1">
      <alignment horizontal="center" vertical="top" wrapText="1"/>
    </xf>
    <xf numFmtId="0" fontId="4" fillId="32" borderId="31" xfId="0" applyFont="1" applyFill="1" applyBorder="1" applyAlignment="1">
      <alignment horizontal="left" vertical="top" wrapText="1"/>
    </xf>
    <xf numFmtId="0" fontId="2" fillId="32" borderId="32" xfId="0" applyFont="1" applyFill="1" applyBorder="1" applyAlignment="1">
      <alignment horizontal="center" vertical="top" wrapText="1"/>
    </xf>
    <xf numFmtId="0" fontId="4" fillId="32" borderId="33" xfId="0" applyFont="1" applyFill="1" applyBorder="1" applyAlignment="1">
      <alignment horizontal="left" vertical="top" wrapText="1"/>
    </xf>
    <xf numFmtId="0" fontId="4" fillId="32" borderId="34" xfId="0" applyFont="1" applyFill="1" applyBorder="1" applyAlignment="1">
      <alignment horizontal="left" vertical="top" wrapText="1"/>
    </xf>
    <xf numFmtId="0" fontId="53" fillId="34" borderId="32" xfId="0" applyFont="1" applyFill="1" applyBorder="1" applyAlignment="1">
      <alignment horizontal="center" vertical="top" wrapText="1"/>
    </xf>
    <xf numFmtId="0" fontId="4" fillId="34" borderId="34" xfId="0" applyFont="1" applyFill="1" applyBorder="1" applyAlignment="1">
      <alignment horizontal="left" vertical="top" wrapText="1"/>
    </xf>
    <xf numFmtId="0" fontId="2" fillId="32" borderId="35" xfId="0" applyFont="1" applyFill="1" applyBorder="1" applyAlignment="1">
      <alignment horizontal="center" vertical="top" wrapText="1"/>
    </xf>
    <xf numFmtId="0" fontId="4" fillId="32" borderId="36" xfId="52" applyFont="1" applyFill="1" applyBorder="1" applyAlignment="1" applyProtection="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ukasz%20Michalczyk%20%3cLM@tardigrada.net%3e?subject=Tardigrada%20Morphometric%20Template%20(Hypsibioidea%20&amp;%20Isohypsibioidea%20ver.%201.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B2:C11"/>
  <sheetViews>
    <sheetView tabSelected="1" zoomScalePageLayoutView="0" workbookViewId="0" topLeftCell="A1">
      <selection activeCell="B2" sqref="B2:C2"/>
    </sheetView>
  </sheetViews>
  <sheetFormatPr defaultColWidth="9.00390625" defaultRowHeight="12.75"/>
  <cols>
    <col min="1" max="1" width="3.00390625" style="0" customWidth="1"/>
    <col min="2" max="2" width="3.625" style="38" customWidth="1"/>
    <col min="3" max="3" width="116.50390625" style="0" bestFit="1" customWidth="1"/>
  </cols>
  <sheetData>
    <row r="1" ht="13.5" thickBot="1"/>
    <row r="2" spans="2:3" ht="18" thickBot="1">
      <c r="B2" s="93" t="s">
        <v>55</v>
      </c>
      <c r="C2" s="94"/>
    </row>
    <row r="3" spans="2:3" ht="15">
      <c r="B3" s="95">
        <v>1</v>
      </c>
      <c r="C3" s="96" t="s">
        <v>60</v>
      </c>
    </row>
    <row r="4" spans="2:3" ht="62.25">
      <c r="B4" s="97">
        <v>2</v>
      </c>
      <c r="C4" s="98" t="s">
        <v>84</v>
      </c>
    </row>
    <row r="5" spans="2:3" ht="46.5">
      <c r="B5" s="95">
        <v>3</v>
      </c>
      <c r="C5" s="98" t="s">
        <v>85</v>
      </c>
    </row>
    <row r="6" spans="2:3" ht="46.5">
      <c r="B6" s="97">
        <v>4</v>
      </c>
      <c r="C6" s="98" t="s">
        <v>56</v>
      </c>
    </row>
    <row r="7" spans="2:3" ht="30.75">
      <c r="B7" s="95">
        <v>5</v>
      </c>
      <c r="C7" s="98" t="s">
        <v>57</v>
      </c>
    </row>
    <row r="8" spans="2:3" ht="30.75">
      <c r="B8" s="97">
        <v>6</v>
      </c>
      <c r="C8" s="98" t="s">
        <v>86</v>
      </c>
    </row>
    <row r="9" spans="2:3" ht="30.75">
      <c r="B9" s="95">
        <v>7</v>
      </c>
      <c r="C9" s="99" t="s">
        <v>58</v>
      </c>
    </row>
    <row r="10" spans="2:3" ht="78">
      <c r="B10" s="100">
        <v>8</v>
      </c>
      <c r="C10" s="101" t="s">
        <v>111</v>
      </c>
    </row>
    <row r="11" spans="2:3" ht="15.75" thickBot="1">
      <c r="B11" s="102">
        <v>9</v>
      </c>
      <c r="C11" s="103" t="s">
        <v>59</v>
      </c>
    </row>
  </sheetData>
  <sheetProtection/>
  <mergeCells count="1">
    <mergeCell ref="B2:C2"/>
  </mergeCells>
  <hyperlinks>
    <hyperlink ref="C11" r:id="rId1" display="Copyright by Łukasz Michalczyk. Enquires and suggestions: LM@tardigrada.net"/>
  </hyperlinks>
  <printOptions/>
  <pageMargins left="0.7" right="0.7" top="0.75" bottom="0.75" header="0.3" footer="0.3"/>
  <pageSetup horizontalDpi="1200" verticalDpi="1200" orientation="portrait" paperSize="9" r:id="rId2"/>
</worksheet>
</file>

<file path=xl/worksheets/sheet2.xml><?xml version="1.0" encoding="utf-8"?>
<worksheet xmlns="http://schemas.openxmlformats.org/spreadsheetml/2006/main" xmlns:r="http://schemas.openxmlformats.org/officeDocument/2006/relationships">
  <sheetPr>
    <tabColor rgb="FF00CC00"/>
  </sheetPr>
  <dimension ref="A1:AT63"/>
  <sheetViews>
    <sheetView zoomScalePageLayoutView="0" workbookViewId="0" topLeftCell="A1">
      <pane xSplit="1" ySplit="2" topLeftCell="B24" activePane="bottomRight" state="frozen"/>
      <selection pane="topLeft" activeCell="A1" sqref="A1"/>
      <selection pane="topRight" activeCell="B1" sqref="B1"/>
      <selection pane="bottomLeft" activeCell="A3" sqref="A3"/>
      <selection pane="bottomRight" activeCell="F57" sqref="F57:G57"/>
    </sheetView>
  </sheetViews>
  <sheetFormatPr defaultColWidth="9.125" defaultRowHeight="12.75"/>
  <cols>
    <col min="1" max="1" width="32.125" style="2" bestFit="1" customWidth="1"/>
    <col min="2" max="31" width="6.625" style="2" customWidth="1"/>
    <col min="32" max="32" width="2.875" style="2" customWidth="1"/>
    <col min="33" max="33" width="35.50390625" style="2" bestFit="1" customWidth="1"/>
    <col min="34" max="34" width="3.50390625" style="2" bestFit="1" customWidth="1"/>
    <col min="35" max="35" width="6.125" style="2" customWidth="1"/>
    <col min="36" max="36" width="2.50390625" style="2" customWidth="1"/>
    <col min="37" max="37" width="6.125" style="2" customWidth="1"/>
    <col min="38" max="38" width="7.50390625" style="2" bestFit="1" customWidth="1"/>
    <col min="39" max="39" width="2.50390625" style="2" customWidth="1"/>
    <col min="40" max="40" width="7.50390625" style="2" bestFit="1" customWidth="1"/>
    <col min="41" max="41" width="7.625" style="2" bestFit="1" customWidth="1"/>
    <col min="42" max="42" width="7.50390625" style="2" bestFit="1" customWidth="1"/>
    <col min="43" max="43" width="7.625" style="2" bestFit="1" customWidth="1"/>
    <col min="44" max="44" width="7.50390625" style="2" bestFit="1" customWidth="1"/>
    <col min="45" max="45" width="5.875" style="2" bestFit="1" customWidth="1"/>
    <col min="46" max="46" width="7.50390625" style="2" bestFit="1" customWidth="1"/>
    <col min="47" max="16384" width="9.125" style="2" customWidth="1"/>
  </cols>
  <sheetData>
    <row r="1" spans="1:46" ht="13.5" customHeight="1">
      <c r="A1" s="1" t="s">
        <v>17</v>
      </c>
      <c r="B1" s="81" t="s">
        <v>13</v>
      </c>
      <c r="C1" s="81"/>
      <c r="D1" s="81">
        <v>2</v>
      </c>
      <c r="E1" s="81"/>
      <c r="F1" s="81">
        <v>3</v>
      </c>
      <c r="G1" s="81"/>
      <c r="H1" s="81">
        <v>4</v>
      </c>
      <c r="I1" s="81"/>
      <c r="J1" s="81">
        <v>5</v>
      </c>
      <c r="K1" s="81"/>
      <c r="L1" s="81">
        <v>6</v>
      </c>
      <c r="M1" s="81"/>
      <c r="N1" s="81">
        <v>7</v>
      </c>
      <c r="O1" s="81"/>
      <c r="P1" s="81">
        <v>8</v>
      </c>
      <c r="Q1" s="81"/>
      <c r="R1" s="81">
        <v>9</v>
      </c>
      <c r="S1" s="81"/>
      <c r="T1" s="81">
        <v>10</v>
      </c>
      <c r="U1" s="81"/>
      <c r="V1" s="81">
        <v>11</v>
      </c>
      <c r="W1" s="81"/>
      <c r="X1" s="82">
        <v>12</v>
      </c>
      <c r="Y1" s="82"/>
      <c r="Z1" s="82">
        <v>13</v>
      </c>
      <c r="AA1" s="82"/>
      <c r="AB1" s="82">
        <v>14</v>
      </c>
      <c r="AC1" s="82"/>
      <c r="AD1" s="82">
        <v>15</v>
      </c>
      <c r="AE1" s="82"/>
      <c r="AG1" s="87" t="s">
        <v>15</v>
      </c>
      <c r="AH1" s="83" t="s">
        <v>2</v>
      </c>
      <c r="AI1" s="86" t="s">
        <v>16</v>
      </c>
      <c r="AJ1" s="86"/>
      <c r="AK1" s="86"/>
      <c r="AL1" s="86"/>
      <c r="AM1" s="86"/>
      <c r="AN1" s="89"/>
      <c r="AO1" s="86" t="s">
        <v>0</v>
      </c>
      <c r="AP1" s="89"/>
      <c r="AQ1" s="86" t="s">
        <v>1</v>
      </c>
      <c r="AR1" s="90"/>
      <c r="AS1" s="86" t="s">
        <v>14</v>
      </c>
      <c r="AT1" s="86"/>
    </row>
    <row r="2" spans="1:46" ht="13.5">
      <c r="A2" s="3" t="s">
        <v>15</v>
      </c>
      <c r="B2" s="4" t="s">
        <v>12</v>
      </c>
      <c r="C2" s="19" t="s">
        <v>4</v>
      </c>
      <c r="D2" s="4" t="s">
        <v>12</v>
      </c>
      <c r="E2" s="19" t="s">
        <v>4</v>
      </c>
      <c r="F2" s="4" t="s">
        <v>12</v>
      </c>
      <c r="G2" s="19" t="s">
        <v>4</v>
      </c>
      <c r="H2" s="4" t="s">
        <v>12</v>
      </c>
      <c r="I2" s="19" t="s">
        <v>4</v>
      </c>
      <c r="J2" s="4" t="s">
        <v>12</v>
      </c>
      <c r="K2" s="19" t="s">
        <v>4</v>
      </c>
      <c r="L2" s="4" t="s">
        <v>12</v>
      </c>
      <c r="M2" s="19" t="s">
        <v>4</v>
      </c>
      <c r="N2" s="4" t="s">
        <v>12</v>
      </c>
      <c r="O2" s="19" t="s">
        <v>4</v>
      </c>
      <c r="P2" s="4" t="s">
        <v>12</v>
      </c>
      <c r="Q2" s="19" t="s">
        <v>4</v>
      </c>
      <c r="R2" s="4" t="s">
        <v>12</v>
      </c>
      <c r="S2" s="19" t="s">
        <v>4</v>
      </c>
      <c r="T2" s="4" t="s">
        <v>12</v>
      </c>
      <c r="U2" s="19" t="s">
        <v>4</v>
      </c>
      <c r="V2" s="4" t="s">
        <v>12</v>
      </c>
      <c r="W2" s="19" t="s">
        <v>4</v>
      </c>
      <c r="X2" s="4" t="s">
        <v>12</v>
      </c>
      <c r="Y2" s="19" t="s">
        <v>4</v>
      </c>
      <c r="Z2" s="4" t="s">
        <v>12</v>
      </c>
      <c r="AA2" s="19" t="s">
        <v>4</v>
      </c>
      <c r="AB2" s="4" t="s">
        <v>12</v>
      </c>
      <c r="AC2" s="19" t="s">
        <v>4</v>
      </c>
      <c r="AD2" s="4" t="s">
        <v>12</v>
      </c>
      <c r="AE2" s="19" t="s">
        <v>4</v>
      </c>
      <c r="AG2" s="88"/>
      <c r="AH2" s="84"/>
      <c r="AI2" s="85" t="s">
        <v>12</v>
      </c>
      <c r="AJ2" s="85"/>
      <c r="AK2" s="85"/>
      <c r="AL2" s="91" t="s">
        <v>4</v>
      </c>
      <c r="AM2" s="91"/>
      <c r="AN2" s="92"/>
      <c r="AO2" s="5" t="s">
        <v>12</v>
      </c>
      <c r="AP2" s="6" t="s">
        <v>4</v>
      </c>
      <c r="AQ2" s="5" t="s">
        <v>12</v>
      </c>
      <c r="AR2" s="7" t="s">
        <v>4</v>
      </c>
      <c r="AS2" s="5" t="s">
        <v>12</v>
      </c>
      <c r="AT2" s="8" t="s">
        <v>4</v>
      </c>
    </row>
    <row r="3" spans="1:46" ht="13.5">
      <c r="A3" s="9" t="s">
        <v>21</v>
      </c>
      <c r="B3" s="32">
        <v>370</v>
      </c>
      <c r="C3" s="33">
        <f>IF(AND((B3&gt;0),(B$5&gt;0)),(B3/B$5*100),"")</f>
        <v>883.054892601432</v>
      </c>
      <c r="D3" s="32">
        <v>336</v>
      </c>
      <c r="E3" s="33">
        <f>IF(AND((D3&gt;0),(D$5&gt;0)),(D3/D$5*100),"")</f>
        <v>852.7918781725889</v>
      </c>
      <c r="F3" s="32">
        <v>440</v>
      </c>
      <c r="G3" s="33">
        <f>IF(AND((F3&gt;0),(F$5&gt;0)),(F3/F$5*100),"")</f>
        <v>979.9554565701559</v>
      </c>
      <c r="H3" s="32">
        <v>369</v>
      </c>
      <c r="I3" s="33">
        <f>IF(AND((H3&gt;0),(H$5&gt;0)),(H3/H$5*100),"")</f>
        <v>955.958549222798</v>
      </c>
      <c r="J3" s="32">
        <v>431</v>
      </c>
      <c r="K3" s="33">
        <f>IF(AND((J3&gt;0),(J$5&gt;0)),(J3/J$5*100),"")</f>
        <v>977.3242630385488</v>
      </c>
      <c r="L3" s="32">
        <v>420</v>
      </c>
      <c r="M3" s="33">
        <f>IF(AND((L3&gt;0),(L$5&gt;0)),(L3/L$5*100),"")</f>
        <v>1039.6039603960396</v>
      </c>
      <c r="N3" s="32">
        <v>450</v>
      </c>
      <c r="O3" s="33">
        <f>IF(AND((N3&gt;0),(N$5&gt;0)),(N3/N$5*100),"")</f>
        <v>1022.7272727272726</v>
      </c>
      <c r="P3" s="32">
        <v>480</v>
      </c>
      <c r="Q3" s="33">
        <f>IF(AND((P3&gt;0),(P$5&gt;0)),(P3/P$5*100),"")</f>
        <v>1006.2893081761006</v>
      </c>
      <c r="R3" s="32">
        <v>412</v>
      </c>
      <c r="S3" s="33">
        <f>IF(AND((R3&gt;0),(R$5&gt;0)),(R3/R$5*100),"")</f>
        <v>951.5011547344111</v>
      </c>
      <c r="T3" s="32">
        <v>448</v>
      </c>
      <c r="U3" s="33">
        <f>IF(AND((T3&gt;0),(T$5&gt;0)),(T3/T$5*100),"")</f>
        <v>1018.1818181818181</v>
      </c>
      <c r="V3" s="32">
        <v>435</v>
      </c>
      <c r="W3" s="33">
        <f>IF(AND((V3&gt;0),(V$5&gt;0)),(V3/V$5*100),"")</f>
        <v>988.6363636363636</v>
      </c>
      <c r="X3" s="32">
        <v>464</v>
      </c>
      <c r="Y3" s="33">
        <f>IF(AND((X3&gt;0),(X$5&gt;0)),(X3/X$5*100),"")</f>
        <v>1033.4075723830736</v>
      </c>
      <c r="Z3" s="32">
        <v>372</v>
      </c>
      <c r="AA3" s="33">
        <f>IF(AND((Z3&gt;0),(Z$5&gt;0)),(Z3/Z$5*100),"")</f>
        <v>900.7263922518159</v>
      </c>
      <c r="AB3" s="32">
        <v>383</v>
      </c>
      <c r="AC3" s="33">
        <f>IF(AND((AB3&gt;0),(AB$5&gt;0)),(AB3/AB$5*100),"")</f>
        <v>899.0610328638498</v>
      </c>
      <c r="AD3" s="32">
        <v>230</v>
      </c>
      <c r="AE3" s="33">
        <f>IF(AND((AD3&gt;0),(AD$5&gt;0)),(AD3/AD$5*100),"")</f>
        <v>807.0175438596491</v>
      </c>
      <c r="AG3" s="11" t="str">
        <f>A3</f>
        <v>Body length</v>
      </c>
      <c r="AH3" s="34">
        <f>COUNT(B3,D3,F3,H3,J3,L3,N3,P3,R3,T3,V3,X3,Z3,AB3,AD3)</f>
        <v>15</v>
      </c>
      <c r="AI3" s="35">
        <f>IF(SUM(B3,D3,F3,H3,J3,L3,N3,P3,R3,T3,V3,X3,Z3,AB3,AD3)&gt;0,MIN(B3,D3,F3,H3,J3,L3,N3,P3,R3,T3,V3,X3,Z3,AB3,AD3),"")</f>
        <v>230</v>
      </c>
      <c r="AJ3" s="36" t="str">
        <f>IF(COUNT(AI3)&gt;0,"–","?")</f>
        <v>–</v>
      </c>
      <c r="AK3" s="37">
        <f>IF(SUM(B3,D3,F3,H3,J3,L3,N3,P3,R3,T3,V3,X3,Z3,AB3,AD3)&gt;0,MAX(B3,D3,F3,H3,J3,L3,N3,P3,R3,T3,V3,X3,Z3,AB3,AD3),"")</f>
        <v>480</v>
      </c>
      <c r="AL3" s="31">
        <f>IF(SUM(C3,E3,G3,I3,K3,M3,O3,Q3,S3,U3,W3,Y3,AA3,AC3,AE3)&gt;0,MIN(C3,E3,G3,I3,K3,M3,O3,Q3,S3,U3,W3,Y3,AA3,AC3,AE3),"")</f>
        <v>807.0175438596491</v>
      </c>
      <c r="AM3" s="30" t="str">
        <f>IF(COUNT(AL3)&gt;0,"–","?")</f>
        <v>–</v>
      </c>
      <c r="AN3" s="27">
        <f>IF(SUM(C3,E3,G3,I3,K3,M3,O3,Q3,S3,U3,W3,Y3,AA3,AC3,AE3)&gt;0,MAX(C3,E3,G3,I3,K3,M3,O3,Q3,S3,U3,W3,Y3,AA3,AC3,AE3),"")</f>
        <v>1039.6039603960396</v>
      </c>
      <c r="AO3" s="40">
        <f>IF(SUM(B3,D3,F3,H3,J3,L3,N3,P3,R3,T3,V3,X3,Z3,AB3,AD3)&gt;0,AVERAGE(B3,D3,F3,H3,J3,L3,N3,P3,R3,T3,V3,X3,Z3,AB3,AD3),"?")</f>
        <v>402.6666666666667</v>
      </c>
      <c r="AP3" s="28">
        <f>IF(SUM(C3,E3,G3,I3,K3,M3,O3,Q3,S3,U3,W3,Y3,AA3,AC3,AE3)&gt;0,AVERAGE(C3,E3,G3,I3,K3,M3,O3,Q3,S3,U3,W3,Y3,AA3,AC3,AE3),"?")</f>
        <v>954.415830587728</v>
      </c>
      <c r="AQ3" s="36">
        <f>IF(COUNT(B3,D3,F3,H3,J3,L3,N3,P3,R3,T3,V3,X3,Z3,AB3,AD3)&gt;1,STDEV(B3,D3,F3,H3,J3,L3,N3,P3,R3,T3,V3,X3,Z3,AB3,AD3),"?")</f>
        <v>62.93609759869444</v>
      </c>
      <c r="AR3" s="29">
        <f>IF(COUNT(C3,E3,G3,I3,K3,M3,O3,Q3,S3,U3,W3,Y3,AA3,AC3,AE3)&gt;1,STDEV(C3,E3,G3,I3,K3,M3,O3,Q3,S3,U3,W3,Y3,AA3,AC3,AE3),"?")</f>
        <v>70.89826171865407</v>
      </c>
      <c r="AS3" s="36">
        <f>IF(COUNT(B3)&gt;0,B3,"?")</f>
        <v>370</v>
      </c>
      <c r="AT3" s="30">
        <f>IF(COUNT(C3)&gt;0,C3,"?")</f>
        <v>883.054892601432</v>
      </c>
    </row>
    <row r="4" spans="1:46" ht="13.5">
      <c r="A4" s="21" t="s">
        <v>53</v>
      </c>
      <c r="B4" s="25"/>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73"/>
      <c r="AG4" s="11" t="str">
        <f>A4</f>
        <v>Buccopharyngeal tube</v>
      </c>
      <c r="AH4" s="12"/>
      <c r="AI4" s="35"/>
      <c r="AJ4" s="36"/>
      <c r="AK4" s="37"/>
      <c r="AL4" s="31"/>
      <c r="AM4" s="30"/>
      <c r="AN4" s="27"/>
      <c r="AO4" s="40"/>
      <c r="AP4" s="28"/>
      <c r="AQ4" s="36"/>
      <c r="AR4" s="29"/>
      <c r="AS4" s="36"/>
      <c r="AT4" s="30"/>
    </row>
    <row r="5" spans="1:46" ht="13.5">
      <c r="A5" s="9" t="s">
        <v>22</v>
      </c>
      <c r="B5" s="10">
        <v>41.9</v>
      </c>
      <c r="C5" s="20" t="s">
        <v>11</v>
      </c>
      <c r="D5" s="10">
        <v>39.4</v>
      </c>
      <c r="E5" s="20" t="s">
        <v>11</v>
      </c>
      <c r="F5" s="10">
        <v>44.9</v>
      </c>
      <c r="G5" s="20" t="s">
        <v>11</v>
      </c>
      <c r="H5" s="10">
        <v>38.6</v>
      </c>
      <c r="I5" s="20" t="s">
        <v>11</v>
      </c>
      <c r="J5" s="10">
        <v>44.1</v>
      </c>
      <c r="K5" s="20" t="s">
        <v>11</v>
      </c>
      <c r="L5" s="10">
        <v>40.4</v>
      </c>
      <c r="M5" s="20" t="s">
        <v>11</v>
      </c>
      <c r="N5" s="10">
        <v>44</v>
      </c>
      <c r="O5" s="20" t="s">
        <v>11</v>
      </c>
      <c r="P5" s="10">
        <v>47.7</v>
      </c>
      <c r="Q5" s="20" t="s">
        <v>11</v>
      </c>
      <c r="R5" s="10">
        <v>43.3</v>
      </c>
      <c r="S5" s="20" t="s">
        <v>11</v>
      </c>
      <c r="T5" s="10">
        <v>44</v>
      </c>
      <c r="U5" s="20" t="s">
        <v>11</v>
      </c>
      <c r="V5" s="10">
        <v>44</v>
      </c>
      <c r="W5" s="20" t="s">
        <v>11</v>
      </c>
      <c r="X5" s="10">
        <v>44.9</v>
      </c>
      <c r="Y5" s="20" t="s">
        <v>11</v>
      </c>
      <c r="Z5" s="10">
        <v>41.3</v>
      </c>
      <c r="AA5" s="20" t="s">
        <v>11</v>
      </c>
      <c r="AB5" s="10">
        <v>42.6</v>
      </c>
      <c r="AC5" s="20" t="s">
        <v>11</v>
      </c>
      <c r="AD5" s="10">
        <v>28.5</v>
      </c>
      <c r="AE5" s="20" t="s">
        <v>11</v>
      </c>
      <c r="AG5" s="11" t="str">
        <f aca="true" t="shared" si="0" ref="AG5:AG48">A5</f>
        <v>     Buccal tube length</v>
      </c>
      <c r="AH5" s="12">
        <f>COUNT(B5,D5,F5,H5,J5,L5,N5,P5,R5,T5,V5,X5,Z5,AB5,AD5)</f>
        <v>15</v>
      </c>
      <c r="AI5" s="57">
        <f aca="true" t="shared" si="1" ref="AI5:AI48">IF(SUM(B5,D5,F5,H5,J5,L5,N5,P5,R5,T5,V5,X5,Z5,AB5,AD5)&gt;0,MIN(B5,D5,F5,H5,J5,L5,N5,P5,R5,T5,V5,X5,Z5,AB5,AD5),"")</f>
        <v>28.5</v>
      </c>
      <c r="AJ5" s="13" t="str">
        <f aca="true" t="shared" si="2" ref="AJ5:AJ48">IF(COUNT(AI5)&gt;0,"–","?")</f>
        <v>–</v>
      </c>
      <c r="AK5" s="58">
        <f aca="true" t="shared" si="3" ref="AK5:AK48">IF(SUM(B5,D5,F5,H5,J5,L5,N5,P5,R5,T5,V5,X5,Z5,AB5,AD5)&gt;0,MAX(B5,D5,F5,H5,J5,L5,N5,P5,R5,T5,V5,X5,Z5,AB5,AD5),"")</f>
        <v>47.7</v>
      </c>
      <c r="AL5" s="59">
        <f aca="true" t="shared" si="4" ref="AL5:AL48">IF(SUM(C5,E5,G5,I5,K5,M5,O5,Q5,S5,U5,W5,Y5,AA5,AC5,AE5)&gt;0,MIN(C5,E5,G5,I5,K5,M5,O5,Q5,S5,U5,W5,Y5,AA5,AC5,AE5),"")</f>
      </c>
      <c r="AM5" s="14" t="s">
        <v>11</v>
      </c>
      <c r="AN5" s="60">
        <f aca="true" t="shared" si="5" ref="AN5:AN48">IF(SUM(C5,E5,G5,I5,K5,M5,O5,Q5,S5,U5,W5,Y5,AA5,AC5,AE5)&gt;0,MAX(C5,E5,G5,I5,K5,M5,O5,Q5,S5,U5,W5,Y5,AA5,AC5,AE5),"")</f>
      </c>
      <c r="AO5" s="61">
        <f aca="true" t="shared" si="6" ref="AO5:AO58">IF(SUM(B5,D5,F5,H5,J5,L5,N5,P5,R5,T5,V5,X5,Z5,AB5,AD5)&gt;0,AVERAGE(B5,D5,F5,H5,J5,L5,N5,P5,R5,T5,V5,X5,Z5,AB5,AD5),"?")</f>
        <v>41.97333333333333</v>
      </c>
      <c r="AP5" s="62" t="s">
        <v>11</v>
      </c>
      <c r="AQ5" s="13">
        <f aca="true" t="shared" si="7" ref="AQ5:AQ48">IF(COUNT(B5,D5,F5,H5,J5,L5,N5,P5,R5,T5,V5,X5,Z5,AB5,AD5)&gt;1,STDEV(B5,D5,F5,H5,J5,L5,N5,P5,R5,T5,V5,X5,Z5,AB5,AD5),"?")</f>
        <v>4.402834584782041</v>
      </c>
      <c r="AR5" s="63" t="s">
        <v>11</v>
      </c>
      <c r="AS5" s="13">
        <f aca="true" t="shared" si="8" ref="AS5:AS48">IF(COUNT(B5)&gt;0,B5,"?")</f>
        <v>41.9</v>
      </c>
      <c r="AT5" s="14" t="s">
        <v>11</v>
      </c>
    </row>
    <row r="6" spans="1:46" ht="13.5">
      <c r="A6" s="9" t="s">
        <v>23</v>
      </c>
      <c r="B6" s="10"/>
      <c r="C6" s="20"/>
      <c r="D6" s="10"/>
      <c r="E6" s="20">
        <f>IF(AND((D6&gt;0),(D$5&gt;0)),(D6/D$5*100),"")</f>
      </c>
      <c r="F6" s="10"/>
      <c r="G6" s="20">
        <f>IF(AND((F6&gt;0),(F$5&gt;0)),(F6/F$5*100),"")</f>
      </c>
      <c r="H6" s="10"/>
      <c r="I6" s="20">
        <f>IF(AND((H6&gt;0),(H$5&gt;0)),(H6/H$5*100),"")</f>
      </c>
      <c r="J6" s="10"/>
      <c r="K6" s="20">
        <f>IF(AND((J6&gt;0),(J$5&gt;0)),(J6/J$5*100),"")</f>
      </c>
      <c r="L6" s="10"/>
      <c r="M6" s="20">
        <f>IF(AND((L6&gt;0),(L$5&gt;0)),(L6/L$5*100),"")</f>
      </c>
      <c r="N6" s="10"/>
      <c r="O6" s="20">
        <f>IF(AND((N6&gt;0),(N$5&gt;0)),(N6/N$5*100),"")</f>
      </c>
      <c r="P6" s="10"/>
      <c r="Q6" s="20">
        <f>IF(AND((P6&gt;0),(P$5&gt;0)),(P6/P$5*100),"")</f>
      </c>
      <c r="R6" s="10"/>
      <c r="S6" s="20">
        <f>IF(AND((R6&gt;0),(R$5&gt;0)),(R6/R$5*100),"")</f>
      </c>
      <c r="T6" s="10"/>
      <c r="U6" s="20">
        <f>IF(AND((T6&gt;0),(T$5&gt;0)),(T6/T$5*100),"")</f>
      </c>
      <c r="V6" s="10"/>
      <c r="W6" s="20">
        <f>IF(AND((V6&gt;0),(V$5&gt;0)),(V6/V$5*100),"")</f>
      </c>
      <c r="X6" s="10"/>
      <c r="Y6" s="20">
        <f>IF(AND((X6&gt;0),(X$5&gt;0)),(X6/X$5*100),"")</f>
      </c>
      <c r="Z6" s="10"/>
      <c r="AA6" s="20">
        <f>IF(AND((Z6&gt;0),(Z$5&gt;0)),(Z6/Z$5*100),"")</f>
      </c>
      <c r="AB6" s="10"/>
      <c r="AC6" s="20">
        <f>IF(AND((AB6&gt;0),(AB$5&gt;0)),(AB6/AB$5*100),"")</f>
      </c>
      <c r="AD6" s="10"/>
      <c r="AE6" s="20">
        <f>IF(AND((AD6&gt;0),(AD$5&gt;0)),(AD6/AD$5*100),"")</f>
      </c>
      <c r="AG6" s="11" t="str">
        <f t="shared" si="0"/>
        <v>     Pharyngeal tube length</v>
      </c>
      <c r="AH6" s="12">
        <f aca="true" t="shared" si="9" ref="AH6:AH44">COUNT(B6,D6,F6,H6,J6,L6,N6,P6,R6,T6,V6,X6,Z6,AB6,AD6)</f>
        <v>0</v>
      </c>
      <c r="AI6" s="57">
        <f t="shared" si="1"/>
      </c>
      <c r="AJ6" s="13" t="str">
        <f t="shared" si="2"/>
        <v>?</v>
      </c>
      <c r="AK6" s="58">
        <f t="shared" si="3"/>
      </c>
      <c r="AL6" s="59">
        <f t="shared" si="4"/>
      </c>
      <c r="AM6" s="14" t="str">
        <f aca="true" t="shared" si="10" ref="AM6:AM48">IF(COUNT(AL6)&gt;0,"–","?")</f>
        <v>?</v>
      </c>
      <c r="AN6" s="60">
        <f t="shared" si="5"/>
      </c>
      <c r="AO6" s="61" t="str">
        <f t="shared" si="6"/>
        <v>?</v>
      </c>
      <c r="AP6" s="62" t="str">
        <f aca="true" t="shared" si="11" ref="AP6:AP48">IF(SUM(C6,E6,G6,I6,K6,M6,O6,Q6,S6,U6,W6,Y6,AA6,AC6,AE6)&gt;0,AVERAGE(C6,E6,G6,I6,K6,M6,O6,Q6,S6,U6,W6,Y6,AA6,AC6,AE6),"?")</f>
        <v>?</v>
      </c>
      <c r="AQ6" s="13" t="str">
        <f t="shared" si="7"/>
        <v>?</v>
      </c>
      <c r="AR6" s="63" t="str">
        <f aca="true" t="shared" si="12" ref="AR6:AR48">IF(COUNT(C6,E6,G6,I6,K6,M6,O6,Q6,S6,U6,W6,Y6,AA6,AC6,AE6)&gt;1,STDEV(C6,E6,G6,I6,K6,M6,O6,Q6,S6,U6,W6,Y6,AA6,AC6,AE6),"?")</f>
        <v>?</v>
      </c>
      <c r="AS6" s="13" t="str">
        <f t="shared" si="8"/>
        <v>?</v>
      </c>
      <c r="AT6" s="14" t="str">
        <f aca="true" t="shared" si="13" ref="AT6:AT48">IF(COUNT(C6)&gt;0,C6,"?")</f>
        <v>?</v>
      </c>
    </row>
    <row r="7" spans="1:46" ht="13.5">
      <c r="A7" s="9" t="s">
        <v>24</v>
      </c>
      <c r="B7" s="10"/>
      <c r="C7" s="20"/>
      <c r="D7" s="10"/>
      <c r="E7" s="20">
        <f>IF(AND((D7&gt;0),(D$5&gt;0)),(D7/D$5*100),"")</f>
      </c>
      <c r="F7" s="10"/>
      <c r="G7" s="20">
        <f>IF(AND((F7&gt;0),(F$5&gt;0)),(F7/F$5*100),"")</f>
      </c>
      <c r="H7" s="10"/>
      <c r="I7" s="20">
        <f>IF(AND((H7&gt;0),(H$5&gt;0)),(H7/H$5*100),"")</f>
      </c>
      <c r="J7" s="10"/>
      <c r="K7" s="20">
        <f>IF(AND((J7&gt;0),(J$5&gt;0)),(J7/J$5*100),"")</f>
      </c>
      <c r="L7" s="10"/>
      <c r="M7" s="20">
        <f>IF(AND((L7&gt;0),(L$5&gt;0)),(L7/L$5*100),"")</f>
      </c>
      <c r="N7" s="10"/>
      <c r="O7" s="20">
        <f>IF(AND((N7&gt;0),(N$5&gt;0)),(N7/N$5*100),"")</f>
      </c>
      <c r="P7" s="10"/>
      <c r="Q7" s="20">
        <f>IF(AND((P7&gt;0),(P$5&gt;0)),(P7/P$5*100),"")</f>
      </c>
      <c r="R7" s="10"/>
      <c r="S7" s="20">
        <f>IF(AND((R7&gt;0),(R$5&gt;0)),(R7/R$5*100),"")</f>
      </c>
      <c r="T7" s="10"/>
      <c r="U7" s="20">
        <f>IF(AND((T7&gt;0),(T$5&gt;0)),(T7/T$5*100),"")</f>
      </c>
      <c r="V7" s="10"/>
      <c r="W7" s="20">
        <f>IF(AND((V7&gt;0),(V$5&gt;0)),(V7/V$5*100),"")</f>
      </c>
      <c r="X7" s="10"/>
      <c r="Y7" s="20">
        <f>IF(AND((X7&gt;0),(X$5&gt;0)),(X7/X$5*100),"")</f>
      </c>
      <c r="Z7" s="10"/>
      <c r="AA7" s="20">
        <f>IF(AND((Z7&gt;0),(Z$5&gt;0)),(Z7/Z$5*100),"")</f>
      </c>
      <c r="AB7" s="10"/>
      <c r="AC7" s="20">
        <f>IF(AND((AB7&gt;0),(AB$5&gt;0)),(AB7/AB$5*100),"")</f>
      </c>
      <c r="AD7" s="10"/>
      <c r="AE7" s="20">
        <f>IF(AND((AD7&gt;0),(AD$5&gt;0)),(AD7/AD$5*100),"")</f>
      </c>
      <c r="AG7" s="11" t="str">
        <f t="shared" si="0"/>
        <v>     Buccopharyngeal tube length</v>
      </c>
      <c r="AH7" s="12">
        <f t="shared" si="9"/>
        <v>0</v>
      </c>
      <c r="AI7" s="57">
        <f t="shared" si="1"/>
      </c>
      <c r="AJ7" s="13" t="str">
        <f t="shared" si="2"/>
        <v>?</v>
      </c>
      <c r="AK7" s="58">
        <f t="shared" si="3"/>
      </c>
      <c r="AL7" s="59">
        <f t="shared" si="4"/>
      </c>
      <c r="AM7" s="14" t="str">
        <f t="shared" si="10"/>
        <v>?</v>
      </c>
      <c r="AN7" s="60">
        <f t="shared" si="5"/>
      </c>
      <c r="AO7" s="61" t="str">
        <f t="shared" si="6"/>
        <v>?</v>
      </c>
      <c r="AP7" s="62" t="str">
        <f t="shared" si="11"/>
        <v>?</v>
      </c>
      <c r="AQ7" s="13" t="str">
        <f t="shared" si="7"/>
        <v>?</v>
      </c>
      <c r="AR7" s="63" t="str">
        <f t="shared" si="12"/>
        <v>?</v>
      </c>
      <c r="AS7" s="13" t="str">
        <f t="shared" si="8"/>
        <v>?</v>
      </c>
      <c r="AT7" s="14" t="str">
        <f t="shared" si="13"/>
        <v>?</v>
      </c>
    </row>
    <row r="8" spans="1:46" ht="13.5">
      <c r="A8" s="9" t="s">
        <v>25</v>
      </c>
      <c r="B8" s="39">
        <f>IF(AND((B5&gt;0),(B6&gt;0)),(B5/B6),"")</f>
      </c>
      <c r="C8" s="20" t="s">
        <v>11</v>
      </c>
      <c r="D8" s="39">
        <f>IF(AND((D5&gt;0),(D6&gt;0)),(D5/D6),"")</f>
      </c>
      <c r="E8" s="20" t="s">
        <v>11</v>
      </c>
      <c r="F8" s="39">
        <f>IF(AND((F5&gt;0),(F6&gt;0)),(F5/F6),"")</f>
      </c>
      <c r="G8" s="20" t="s">
        <v>11</v>
      </c>
      <c r="H8" s="39">
        <f>IF(AND((H5&gt;0),(H6&gt;0)),(H5/H6),"")</f>
      </c>
      <c r="I8" s="20" t="s">
        <v>11</v>
      </c>
      <c r="J8" s="39">
        <f>IF(AND((J5&gt;0),(J6&gt;0)),(J5/J6),"")</f>
      </c>
      <c r="K8" s="20" t="s">
        <v>11</v>
      </c>
      <c r="L8" s="39">
        <f>IF(AND((L5&gt;0),(L6&gt;0)),(L5/L6),"")</f>
      </c>
      <c r="M8" s="20" t="s">
        <v>11</v>
      </c>
      <c r="N8" s="39">
        <f>IF(AND((N5&gt;0),(N6&gt;0)),(N5/N6),"")</f>
      </c>
      <c r="O8" s="20" t="s">
        <v>11</v>
      </c>
      <c r="P8" s="39">
        <f>IF(AND((P5&gt;0),(P6&gt;0)),(P5/P6),"")</f>
      </c>
      <c r="Q8" s="20" t="s">
        <v>11</v>
      </c>
      <c r="R8" s="39">
        <f>IF(AND((R5&gt;0),(R6&gt;0)),(R5/R6),"")</f>
      </c>
      <c r="S8" s="20" t="s">
        <v>11</v>
      </c>
      <c r="T8" s="39">
        <f>IF(AND((T5&gt;0),(T6&gt;0)),(T5/T6),"")</f>
      </c>
      <c r="U8" s="20" t="s">
        <v>11</v>
      </c>
      <c r="V8" s="39">
        <f>IF(AND((V5&gt;0),(V6&gt;0)),(V5/V6),"")</f>
      </c>
      <c r="W8" s="20" t="s">
        <v>11</v>
      </c>
      <c r="X8" s="39">
        <f>IF(AND((X5&gt;0),(X6&gt;0)),(X5/X6),"")</f>
      </c>
      <c r="Y8" s="20" t="s">
        <v>11</v>
      </c>
      <c r="Z8" s="39">
        <f>IF(AND((Z5&gt;0),(Z6&gt;0)),(Z5/Z6),"")</f>
      </c>
      <c r="AA8" s="20" t="s">
        <v>11</v>
      </c>
      <c r="AB8" s="39">
        <f>IF(AND((AB5&gt;0),(AB6&gt;0)),(AB5/AB6),"")</f>
      </c>
      <c r="AC8" s="20" t="s">
        <v>11</v>
      </c>
      <c r="AD8" s="39">
        <f>IF(AND((AD5&gt;0),(AD6&gt;0)),(AD5/AD6),"")</f>
      </c>
      <c r="AE8" s="20" t="s">
        <v>11</v>
      </c>
      <c r="AG8" s="11" t="str">
        <f>A8</f>
        <v>     Buccal/pharyngeal tube length ratio</v>
      </c>
      <c r="AH8" s="12">
        <f>COUNT(B8,D8,F8,H8,J8,L8,N8,P8,R8,T8,V8,X8,Z8,AB8,AD8)</f>
        <v>0</v>
      </c>
      <c r="AI8" s="23">
        <f t="shared" si="1"/>
      </c>
      <c r="AJ8" s="36" t="str">
        <f t="shared" si="2"/>
        <v>?</v>
      </c>
      <c r="AK8" s="24">
        <f t="shared" si="3"/>
      </c>
      <c r="AL8" s="31">
        <f t="shared" si="4"/>
      </c>
      <c r="AM8" s="30" t="s">
        <v>11</v>
      </c>
      <c r="AN8" s="27">
        <f t="shared" si="5"/>
      </c>
      <c r="AO8" s="42" t="str">
        <f t="shared" si="6"/>
        <v>?</v>
      </c>
      <c r="AP8" s="28" t="s">
        <v>11</v>
      </c>
      <c r="AQ8" s="22" t="str">
        <f t="shared" si="7"/>
        <v>?</v>
      </c>
      <c r="AR8" s="29" t="s">
        <v>11</v>
      </c>
      <c r="AS8" s="22" t="str">
        <f t="shared" si="8"/>
        <v>?</v>
      </c>
      <c r="AT8" s="30" t="s">
        <v>11</v>
      </c>
    </row>
    <row r="9" spans="1:46" ht="13.5">
      <c r="A9" s="9" t="s">
        <v>26</v>
      </c>
      <c r="B9" s="10">
        <v>28.6</v>
      </c>
      <c r="C9" s="20">
        <f>IF(AND((B9&gt;0),(B$5&gt;0)),(B9/B$5*100),"")</f>
        <v>68.25775656324583</v>
      </c>
      <c r="D9" s="10">
        <v>27.3</v>
      </c>
      <c r="E9" s="20">
        <f>IF(AND((D9&gt;0),(D$5&gt;0)),(D9/D$5*100),"")</f>
        <v>69.28934010152284</v>
      </c>
      <c r="F9" s="10">
        <v>30.3</v>
      </c>
      <c r="G9" s="20">
        <f>IF(AND((F9&gt;0),(F$5&gt;0)),(F9/F$5*100),"")</f>
        <v>67.48329621380846</v>
      </c>
      <c r="H9" s="10">
        <v>26.1</v>
      </c>
      <c r="I9" s="20">
        <f>IF(AND((H9&gt;0),(H$5&gt;0)),(H9/H$5*100),"")</f>
        <v>67.61658031088082</v>
      </c>
      <c r="J9" s="10">
        <v>29.9</v>
      </c>
      <c r="K9" s="20">
        <f>IF(AND((J9&gt;0),(J$5&gt;0)),(J9/J$5*100),"")</f>
        <v>67.80045351473922</v>
      </c>
      <c r="L9" s="10">
        <v>27.2</v>
      </c>
      <c r="M9" s="20">
        <f>IF(AND((L9&gt;0),(L$5&gt;0)),(L9/L$5*100),"")</f>
        <v>67.32673267326733</v>
      </c>
      <c r="N9" s="10">
        <v>29.5</v>
      </c>
      <c r="O9" s="20">
        <f>IF(AND((N9&gt;0),(N$5&gt;0)),(N9/N$5*100),"")</f>
        <v>67.04545454545455</v>
      </c>
      <c r="P9" s="10">
        <v>32.1</v>
      </c>
      <c r="Q9" s="20">
        <f>IF(AND((P9&gt;0),(P$5&gt;0)),(P9/P$5*100),"")</f>
        <v>67.29559748427673</v>
      </c>
      <c r="R9" s="10">
        <v>29.3</v>
      </c>
      <c r="S9" s="20">
        <f>IF(AND((R9&gt;0),(R$5&gt;0)),(R9/R$5*100),"")</f>
        <v>67.6674364896074</v>
      </c>
      <c r="T9" s="10">
        <v>29.9</v>
      </c>
      <c r="U9" s="20">
        <f>IF(AND((T9&gt;0),(T$5&gt;0)),(T9/T$5*100),"")</f>
        <v>67.95454545454545</v>
      </c>
      <c r="V9" s="10">
        <v>29.6</v>
      </c>
      <c r="W9" s="20">
        <f>IF(AND((V9&gt;0),(V$5&gt;0)),(V9/V$5*100),"")</f>
        <v>67.27272727272727</v>
      </c>
      <c r="X9" s="10">
        <v>29.7</v>
      </c>
      <c r="Y9" s="20">
        <f>IF(AND((X9&gt;0),(X$5&gt;0)),(X9/X$5*100),"")</f>
        <v>66.14699331848553</v>
      </c>
      <c r="Z9" s="10">
        <v>28.2</v>
      </c>
      <c r="AA9" s="20">
        <f>IF(AND((Z9&gt;0),(Z$5&gt;0)),(Z9/Z$5*100),"")</f>
        <v>68.28087167070218</v>
      </c>
      <c r="AB9" s="10">
        <v>29</v>
      </c>
      <c r="AC9" s="20">
        <f>IF(AND((AB9&gt;0),(AB$5&gt;0)),(AB9/AB$5*100),"")</f>
        <v>68.07511737089202</v>
      </c>
      <c r="AD9" s="10">
        <v>19.7</v>
      </c>
      <c r="AE9" s="20">
        <f>IF(AND((AD9&gt;0),(AD$5&gt;0)),(AD9/AD$5*100),"")</f>
        <v>69.12280701754385</v>
      </c>
      <c r="AG9" s="11" t="str">
        <f t="shared" si="0"/>
        <v>     Stylet support insertion point</v>
      </c>
      <c r="AH9" s="12">
        <f t="shared" si="9"/>
        <v>15</v>
      </c>
      <c r="AI9" s="57">
        <f t="shared" si="1"/>
        <v>19.7</v>
      </c>
      <c r="AJ9" s="13" t="str">
        <f t="shared" si="2"/>
        <v>–</v>
      </c>
      <c r="AK9" s="58">
        <f t="shared" si="3"/>
        <v>32.1</v>
      </c>
      <c r="AL9" s="59">
        <f t="shared" si="4"/>
        <v>66.14699331848553</v>
      </c>
      <c r="AM9" s="14" t="str">
        <f t="shared" si="10"/>
        <v>–</v>
      </c>
      <c r="AN9" s="60">
        <f t="shared" si="5"/>
        <v>69.28934010152284</v>
      </c>
      <c r="AO9" s="61">
        <f t="shared" si="6"/>
        <v>28.426666666666666</v>
      </c>
      <c r="AP9" s="62">
        <f t="shared" si="11"/>
        <v>67.7757140001133</v>
      </c>
      <c r="AQ9" s="13">
        <f t="shared" si="7"/>
        <v>2.8158902846592055</v>
      </c>
      <c r="AR9" s="63">
        <f t="shared" si="12"/>
        <v>0.788722537621952</v>
      </c>
      <c r="AS9" s="13">
        <f t="shared" si="8"/>
        <v>28.6</v>
      </c>
      <c r="AT9" s="14">
        <f t="shared" si="13"/>
        <v>68.25775656324583</v>
      </c>
    </row>
    <row r="10" spans="1:46" ht="13.5">
      <c r="A10" s="9" t="s">
        <v>27</v>
      </c>
      <c r="B10" s="10">
        <v>4.7</v>
      </c>
      <c r="C10" s="20">
        <f>IF(AND((B10&gt;0),(B$5&gt;0)),(B10/B$5*100),"")</f>
        <v>11.217183770883056</v>
      </c>
      <c r="D10" s="10">
        <v>4.5</v>
      </c>
      <c r="E10" s="20">
        <f>IF(AND((D10&gt;0),(D$5&gt;0)),(D10/D$5*100),"")</f>
        <v>11.421319796954316</v>
      </c>
      <c r="F10" s="10">
        <v>5.3</v>
      </c>
      <c r="G10" s="20">
        <f>IF(AND((F10&gt;0),(F$5&gt;0)),(F10/F$5*100),"")</f>
        <v>11.804008908685969</v>
      </c>
      <c r="H10" s="10">
        <v>4.5</v>
      </c>
      <c r="I10" s="20">
        <f>IF(AND((H10&gt;0),(H$5&gt;0)),(H10/H$5*100),"")</f>
        <v>11.658031088082902</v>
      </c>
      <c r="J10" s="10">
        <v>5.4</v>
      </c>
      <c r="K10" s="20">
        <f>IF(AND((J10&gt;0),(J$5&gt;0)),(J10/J$5*100),"")</f>
        <v>12.244897959183675</v>
      </c>
      <c r="L10" s="10">
        <v>4.4</v>
      </c>
      <c r="M10" s="20">
        <f>IF(AND((L10&gt;0),(L$5&gt;0)),(L10/L$5*100),"")</f>
        <v>10.891089108910892</v>
      </c>
      <c r="N10" s="10">
        <v>4.6</v>
      </c>
      <c r="O10" s="20">
        <f>IF(AND((N10&gt;0),(N$5&gt;0)),(N10/N$5*100),"")</f>
        <v>10.454545454545453</v>
      </c>
      <c r="P10" s="10"/>
      <c r="Q10" s="20"/>
      <c r="R10" s="10">
        <v>4.4</v>
      </c>
      <c r="S10" s="20">
        <f>IF(AND((R10&gt;0),(R$5&gt;0)),(R10/R$5*100),"")</f>
        <v>10.161662817551964</v>
      </c>
      <c r="T10" s="10">
        <v>4.5</v>
      </c>
      <c r="U10" s="20">
        <f>IF(AND((T10&gt;0),(T$5&gt;0)),(T10/T$5*100),"")</f>
        <v>10.227272727272728</v>
      </c>
      <c r="V10" s="10">
        <v>5.4</v>
      </c>
      <c r="W10" s="20">
        <f>IF(AND((V10&gt;0),(V$5&gt;0)),(V10/V$5*100),"")</f>
        <v>12.272727272727273</v>
      </c>
      <c r="X10" s="10">
        <v>5.4</v>
      </c>
      <c r="Y10" s="20">
        <f>IF(AND((X10&gt;0),(X$5&gt;0)),(X10/X$5*100),"")</f>
        <v>12.02672605790646</v>
      </c>
      <c r="Z10" s="10">
        <v>4.6</v>
      </c>
      <c r="AA10" s="20">
        <f>IF(AND((Z10&gt;0),(Z$5&gt;0)),(Z10/Z$5*100),"")</f>
        <v>11.138014527845035</v>
      </c>
      <c r="AB10" s="10">
        <v>4.5</v>
      </c>
      <c r="AC10" s="20">
        <f>IF(AND((AB10&gt;0),(AB$5&gt;0)),(AB10/AB$5*100),"")</f>
        <v>10.56338028169014</v>
      </c>
      <c r="AD10" s="10">
        <v>3</v>
      </c>
      <c r="AE10" s="20">
        <f>IF(AND((AD10&gt;0),(AD$5&gt;0)),(AD10/AD$5*100),"")</f>
        <v>10.526315789473683</v>
      </c>
      <c r="AG10" s="11" t="str">
        <f t="shared" si="0"/>
        <v>     Buccal tube external width</v>
      </c>
      <c r="AH10" s="12">
        <f t="shared" si="9"/>
        <v>14</v>
      </c>
      <c r="AI10" s="57">
        <f t="shared" si="1"/>
        <v>3</v>
      </c>
      <c r="AJ10" s="13" t="str">
        <f t="shared" si="2"/>
        <v>–</v>
      </c>
      <c r="AK10" s="58">
        <f t="shared" si="3"/>
        <v>5.4</v>
      </c>
      <c r="AL10" s="59">
        <f t="shared" si="4"/>
        <v>10.161662817551964</v>
      </c>
      <c r="AM10" s="14" t="str">
        <f t="shared" si="10"/>
        <v>–</v>
      </c>
      <c r="AN10" s="60">
        <f t="shared" si="5"/>
        <v>12.272727272727273</v>
      </c>
      <c r="AO10" s="61">
        <f t="shared" si="6"/>
        <v>4.657142857142857</v>
      </c>
      <c r="AP10" s="62">
        <f t="shared" si="11"/>
        <v>11.186226825836682</v>
      </c>
      <c r="AQ10" s="13">
        <f t="shared" si="7"/>
        <v>0.6235312412311196</v>
      </c>
      <c r="AR10" s="63">
        <f t="shared" si="12"/>
        <v>0.7382787070394911</v>
      </c>
      <c r="AS10" s="13">
        <f t="shared" si="8"/>
        <v>4.7</v>
      </c>
      <c r="AT10" s="14">
        <f t="shared" si="13"/>
        <v>11.217183770883056</v>
      </c>
    </row>
    <row r="11" spans="1:46" ht="13.5">
      <c r="A11" s="9" t="s">
        <v>28</v>
      </c>
      <c r="B11" s="10">
        <v>3.3</v>
      </c>
      <c r="C11" s="20">
        <f>IF(AND((B11&gt;0),(B$5&gt;0)),(B11/B$5*100),"")</f>
        <v>7.875894988066825</v>
      </c>
      <c r="D11" s="10">
        <v>2.7</v>
      </c>
      <c r="E11" s="20">
        <f>IF(AND((D11&gt;0),(D$5&gt;0)),(D11/D$5*100),"")</f>
        <v>6.85279187817259</v>
      </c>
      <c r="F11" s="10">
        <v>3.5</v>
      </c>
      <c r="G11" s="20">
        <f>IF(AND((F11&gt;0),(F$5&gt;0)),(F11/F$5*100),"")</f>
        <v>7.795100222717149</v>
      </c>
      <c r="H11" s="10">
        <v>3.2</v>
      </c>
      <c r="I11" s="20">
        <f>IF(AND((H11&gt;0),(H$5&gt;0)),(H11/H$5*100),"")</f>
        <v>8.290155440414509</v>
      </c>
      <c r="J11" s="10">
        <v>3.3</v>
      </c>
      <c r="K11" s="20">
        <f>IF(AND((J11&gt;0),(J$5&gt;0)),(J11/J$5*100),"")</f>
        <v>7.482993197278912</v>
      </c>
      <c r="L11" s="10">
        <v>2.5</v>
      </c>
      <c r="M11" s="20">
        <f>IF(AND((L11&gt;0),(L$5&gt;0)),(L11/L$5*100),"")</f>
        <v>6.188118811881188</v>
      </c>
      <c r="N11" s="10">
        <v>2.7</v>
      </c>
      <c r="O11" s="20">
        <f>IF(AND((N11&gt;0),(N$5&gt;0)),(N11/N$5*100),"")</f>
        <v>6.136363636363637</v>
      </c>
      <c r="P11" s="10"/>
      <c r="Q11" s="20"/>
      <c r="R11" s="10">
        <v>2.8</v>
      </c>
      <c r="S11" s="20">
        <f>IF(AND((R11&gt;0),(R$5&gt;0)),(R11/R$5*100),"")</f>
        <v>6.466512702078522</v>
      </c>
      <c r="T11" s="10">
        <v>2.9</v>
      </c>
      <c r="U11" s="20">
        <f>IF(AND((T11&gt;0),(T$5&gt;0)),(T11/T$5*100),"")</f>
        <v>6.59090909090909</v>
      </c>
      <c r="V11" s="10">
        <v>2.8</v>
      </c>
      <c r="W11" s="20">
        <f>IF(AND((V11&gt;0),(V$5&gt;0)),(V11/V$5*100),"")</f>
        <v>6.363636363636363</v>
      </c>
      <c r="X11" s="10">
        <v>2.7</v>
      </c>
      <c r="Y11" s="20">
        <f>IF(AND((X11&gt;0),(X$5&gt;0)),(X11/X$5*100),"")</f>
        <v>6.01336302895323</v>
      </c>
      <c r="Z11" s="10">
        <v>2.5</v>
      </c>
      <c r="AA11" s="20">
        <f>IF(AND((Z11&gt;0),(Z$5&gt;0)),(Z11/Z$5*100),"")</f>
        <v>6.053268765133173</v>
      </c>
      <c r="AB11" s="10">
        <v>2.6</v>
      </c>
      <c r="AC11" s="20">
        <f>IF(AND((AB11&gt;0),(AB$5&gt;0)),(AB11/AB$5*100),"")</f>
        <v>6.103286384976526</v>
      </c>
      <c r="AD11" s="10">
        <v>1.7</v>
      </c>
      <c r="AE11" s="20">
        <f>IF(AND((AD11&gt;0),(AD$5&gt;0)),(AD11/AD$5*100),"")</f>
        <v>5.964912280701754</v>
      </c>
      <c r="AG11" s="11" t="str">
        <f t="shared" si="0"/>
        <v>     Buccal tube internal width</v>
      </c>
      <c r="AH11" s="12">
        <f t="shared" si="9"/>
        <v>14</v>
      </c>
      <c r="AI11" s="57">
        <f t="shared" si="1"/>
        <v>1.7</v>
      </c>
      <c r="AJ11" s="13" t="str">
        <f t="shared" si="2"/>
        <v>–</v>
      </c>
      <c r="AK11" s="58">
        <f t="shared" si="3"/>
        <v>3.5</v>
      </c>
      <c r="AL11" s="59">
        <f t="shared" si="4"/>
        <v>5.964912280701754</v>
      </c>
      <c r="AM11" s="14" t="str">
        <f t="shared" si="10"/>
        <v>–</v>
      </c>
      <c r="AN11" s="60">
        <f t="shared" si="5"/>
        <v>8.290155440414509</v>
      </c>
      <c r="AO11" s="61">
        <f t="shared" si="6"/>
        <v>2.8000000000000003</v>
      </c>
      <c r="AP11" s="62">
        <f t="shared" si="11"/>
        <v>6.726950485091677</v>
      </c>
      <c r="AQ11" s="13">
        <f t="shared" si="7"/>
        <v>0.44893035265891956</v>
      </c>
      <c r="AR11" s="63">
        <f t="shared" si="12"/>
        <v>0.798182628260967</v>
      </c>
      <c r="AS11" s="13">
        <f t="shared" si="8"/>
        <v>3.3</v>
      </c>
      <c r="AT11" s="14">
        <f t="shared" si="13"/>
        <v>7.875894988066825</v>
      </c>
    </row>
    <row r="12" spans="1:46" ht="13.5">
      <c r="A12" s="9" t="s">
        <v>29</v>
      </c>
      <c r="B12" s="10"/>
      <c r="C12" s="20"/>
      <c r="D12" s="10"/>
      <c r="E12" s="20">
        <f>IF(AND((D12&gt;0),(D$5&gt;0)),(D12/D$5*100),"")</f>
      </c>
      <c r="F12" s="10"/>
      <c r="G12" s="20">
        <f>IF(AND((F12&gt;0),(F$5&gt;0)),(F12/F$5*100),"")</f>
      </c>
      <c r="H12" s="10"/>
      <c r="I12" s="20">
        <f>IF(AND((H12&gt;0),(H$5&gt;0)),(H12/H$5*100),"")</f>
      </c>
      <c r="J12" s="10"/>
      <c r="K12" s="20">
        <f>IF(AND((J12&gt;0),(J$5&gt;0)),(J12/J$5*100),"")</f>
      </c>
      <c r="L12" s="10"/>
      <c r="M12" s="20">
        <f>IF(AND((L12&gt;0),(L$5&gt;0)),(L12/L$5*100),"")</f>
      </c>
      <c r="N12" s="10"/>
      <c r="O12" s="20">
        <f>IF(AND((N12&gt;0),(N$5&gt;0)),(N12/N$5*100),"")</f>
      </c>
      <c r="P12" s="10"/>
      <c r="Q12" s="20">
        <f>IF(AND((P12&gt;0),(P$5&gt;0)),(P12/P$5*100),"")</f>
      </c>
      <c r="R12" s="10"/>
      <c r="S12" s="20">
        <f>IF(AND((R12&gt;0),(R$5&gt;0)),(R12/R$5*100),"")</f>
      </c>
      <c r="T12" s="10"/>
      <c r="U12" s="20">
        <f>IF(AND((T12&gt;0),(T$5&gt;0)),(T12/T$5*100),"")</f>
      </c>
      <c r="V12" s="10"/>
      <c r="W12" s="20">
        <f>IF(AND((V12&gt;0),(V$5&gt;0)),(V12/V$5*100),"")</f>
      </c>
      <c r="X12" s="10"/>
      <c r="Y12" s="20">
        <f>IF(AND((X12&gt;0),(X$5&gt;0)),(X12/X$5*100),"")</f>
      </c>
      <c r="Z12" s="10"/>
      <c r="AA12" s="20">
        <f>IF(AND((Z12&gt;0),(Z$5&gt;0)),(Z12/Z$5*100),"")</f>
      </c>
      <c r="AB12" s="10"/>
      <c r="AC12" s="20">
        <f>IF(AND((AB12&gt;0),(AB$5&gt;0)),(AB12/AB$5*100),"")</f>
      </c>
      <c r="AD12" s="10"/>
      <c r="AE12" s="20">
        <f>IF(AND((AD12&gt;0),(AD$5&gt;0)),(AD12/AD$5*100),"")</f>
      </c>
      <c r="AG12" s="11" t="str">
        <f t="shared" si="0"/>
        <v>     Ventral lamina length</v>
      </c>
      <c r="AH12" s="12">
        <f t="shared" si="9"/>
        <v>0</v>
      </c>
      <c r="AI12" s="57">
        <f t="shared" si="1"/>
      </c>
      <c r="AJ12" s="13" t="str">
        <f t="shared" si="2"/>
        <v>?</v>
      </c>
      <c r="AK12" s="58">
        <f t="shared" si="3"/>
      </c>
      <c r="AL12" s="59">
        <f t="shared" si="4"/>
      </c>
      <c r="AM12" s="14" t="str">
        <f t="shared" si="10"/>
        <v>?</v>
      </c>
      <c r="AN12" s="60">
        <f t="shared" si="5"/>
      </c>
      <c r="AO12" s="61" t="str">
        <f t="shared" si="6"/>
        <v>?</v>
      </c>
      <c r="AP12" s="62" t="str">
        <f t="shared" si="11"/>
        <v>?</v>
      </c>
      <c r="AQ12" s="13" t="str">
        <f t="shared" si="7"/>
        <v>?</v>
      </c>
      <c r="AR12" s="63" t="str">
        <f t="shared" si="12"/>
        <v>?</v>
      </c>
      <c r="AS12" s="13" t="str">
        <f t="shared" si="8"/>
        <v>?</v>
      </c>
      <c r="AT12" s="14" t="str">
        <f t="shared" si="13"/>
        <v>?</v>
      </c>
    </row>
    <row r="13" spans="1:46" ht="13.5">
      <c r="A13" s="21" t="s">
        <v>54</v>
      </c>
      <c r="B13" s="25"/>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73"/>
      <c r="AG13" s="11" t="str">
        <f t="shared" si="0"/>
        <v>Placoid lengths</v>
      </c>
      <c r="AH13" s="12"/>
      <c r="AI13" s="57"/>
      <c r="AJ13" s="13"/>
      <c r="AK13" s="58"/>
      <c r="AL13" s="59"/>
      <c r="AM13" s="14"/>
      <c r="AN13" s="60"/>
      <c r="AO13" s="61"/>
      <c r="AP13" s="62"/>
      <c r="AQ13" s="13"/>
      <c r="AR13" s="63"/>
      <c r="AS13" s="13"/>
      <c r="AT13" s="14"/>
    </row>
    <row r="14" spans="1:46" ht="13.5">
      <c r="A14" s="9" t="s">
        <v>30</v>
      </c>
      <c r="B14" s="10">
        <v>6.8</v>
      </c>
      <c r="C14" s="20">
        <f aca="true" t="shared" si="14" ref="C14:C19">IF(AND((B14&gt;0),(B$5&gt;0)),(B14/B$5*100),"")</f>
        <v>16.2291169451074</v>
      </c>
      <c r="D14" s="10">
        <v>6</v>
      </c>
      <c r="E14" s="20">
        <f aca="true" t="shared" si="15" ref="E14:E20">IF(AND((D14&gt;0),(D$5&gt;0)),(D14/D$5*100),"")</f>
        <v>15.228426395939088</v>
      </c>
      <c r="F14" s="10">
        <v>7.2</v>
      </c>
      <c r="G14" s="20">
        <f aca="true" t="shared" si="16" ref="G14:G20">IF(AND((F14&gt;0),(F$5&gt;0)),(F14/F$5*100),"")</f>
        <v>16.035634743875278</v>
      </c>
      <c r="H14" s="10">
        <v>6.1</v>
      </c>
      <c r="I14" s="20">
        <f aca="true" t="shared" si="17" ref="I14:I20">IF(AND((H14&gt;0),(H$5&gt;0)),(H14/H$5*100),"")</f>
        <v>15.803108808290153</v>
      </c>
      <c r="J14" s="10">
        <v>6.9</v>
      </c>
      <c r="K14" s="20">
        <f aca="true" t="shared" si="18" ref="K14:K20">IF(AND((J14&gt;0),(J$5&gt;0)),(J14/J$5*100),"")</f>
        <v>15.646258503401361</v>
      </c>
      <c r="L14" s="10">
        <v>6.2</v>
      </c>
      <c r="M14" s="20">
        <f aca="true" t="shared" si="19" ref="M14:M20">IF(AND((L14&gt;0),(L$5&gt;0)),(L14/L$5*100),"")</f>
        <v>15.346534653465346</v>
      </c>
      <c r="N14" s="10">
        <v>6.6</v>
      </c>
      <c r="O14" s="20">
        <f aca="true" t="shared" si="20" ref="O14:O20">IF(AND((N14&gt;0),(N$5&gt;0)),(N14/N$5*100),"")</f>
        <v>15</v>
      </c>
      <c r="P14" s="10">
        <v>7.3</v>
      </c>
      <c r="Q14" s="20">
        <f aca="true" t="shared" si="21" ref="Q14:Q20">IF(AND((P14&gt;0),(P$5&gt;0)),(P14/P$5*100),"")</f>
        <v>15.303983228511528</v>
      </c>
      <c r="R14" s="10">
        <v>7</v>
      </c>
      <c r="S14" s="20">
        <f aca="true" t="shared" si="22" ref="S14:S20">IF(AND((R14&gt;0),(R$5&gt;0)),(R14/R$5*100),"")</f>
        <v>16.16628175519631</v>
      </c>
      <c r="T14" s="10">
        <v>6.8</v>
      </c>
      <c r="U14" s="20">
        <f aca="true" t="shared" si="23" ref="U14:U20">IF(AND((T14&gt;0),(T$5&gt;0)),(T14/T$5*100),"")</f>
        <v>15.454545454545453</v>
      </c>
      <c r="V14" s="10">
        <v>7</v>
      </c>
      <c r="W14" s="20">
        <f aca="true" t="shared" si="24" ref="W14:W20">IF(AND((V14&gt;0),(V$5&gt;0)),(V14/V$5*100),"")</f>
        <v>15.909090909090908</v>
      </c>
      <c r="X14" s="10">
        <v>6.9</v>
      </c>
      <c r="Y14" s="20">
        <f aca="true" t="shared" si="25" ref="Y14:Y20">IF(AND((X14&gt;0),(X$5&gt;0)),(X14/X$5*100),"")</f>
        <v>15.36748329621381</v>
      </c>
      <c r="Z14" s="10">
        <v>6.4</v>
      </c>
      <c r="AA14" s="20">
        <f aca="true" t="shared" si="26" ref="AA14:AA20">IF(AND((Z14&gt;0),(Z$5&gt;0)),(Z14/Z$5*100),"")</f>
        <v>15.49636803874092</v>
      </c>
      <c r="AB14" s="10">
        <v>6.4</v>
      </c>
      <c r="AC14" s="20">
        <f aca="true" t="shared" si="27" ref="AC14:AC20">IF(AND((AB14&gt;0),(AB$5&gt;0)),(AB14/AB$5*100),"")</f>
        <v>15.023474178403756</v>
      </c>
      <c r="AD14" s="10">
        <v>4.3</v>
      </c>
      <c r="AE14" s="20">
        <f aca="true" t="shared" si="28" ref="AE14:AE20">IF(AND((AD14&gt;0),(AD$5&gt;0)),(AD14/AD$5*100),"")</f>
        <v>15.087719298245613</v>
      </c>
      <c r="AG14" s="11" t="str">
        <f t="shared" si="0"/>
        <v>     Macroplacoid 1</v>
      </c>
      <c r="AH14" s="12">
        <f>COUNT(B14,D14,F14,H14,J14,L14,N14,P14,R14,T14,V14,X14,Z14,AB14,AD14)</f>
        <v>15</v>
      </c>
      <c r="AI14" s="57">
        <f t="shared" si="1"/>
        <v>4.3</v>
      </c>
      <c r="AJ14" s="13" t="str">
        <f t="shared" si="2"/>
        <v>–</v>
      </c>
      <c r="AK14" s="58">
        <f t="shared" si="3"/>
        <v>7.3</v>
      </c>
      <c r="AL14" s="59">
        <f t="shared" si="4"/>
        <v>15</v>
      </c>
      <c r="AM14" s="14" t="str">
        <f t="shared" si="10"/>
        <v>–</v>
      </c>
      <c r="AN14" s="60">
        <f t="shared" si="5"/>
        <v>16.2291169451074</v>
      </c>
      <c r="AO14" s="61">
        <f t="shared" si="6"/>
        <v>6.526666666666668</v>
      </c>
      <c r="AP14" s="62">
        <f t="shared" si="11"/>
        <v>15.539868413935126</v>
      </c>
      <c r="AQ14" s="13">
        <f t="shared" si="7"/>
        <v>0.7314043894811978</v>
      </c>
      <c r="AR14" s="63">
        <f t="shared" si="12"/>
        <v>0.4072245449172116</v>
      </c>
      <c r="AS14" s="13">
        <f t="shared" si="8"/>
        <v>6.8</v>
      </c>
      <c r="AT14" s="14">
        <f t="shared" si="13"/>
        <v>16.2291169451074</v>
      </c>
    </row>
    <row r="15" spans="1:46" ht="13.5">
      <c r="A15" s="9" t="s">
        <v>31</v>
      </c>
      <c r="B15" s="10">
        <v>4.1</v>
      </c>
      <c r="C15" s="20">
        <f t="shared" si="14"/>
        <v>9.785202863961812</v>
      </c>
      <c r="D15" s="10">
        <v>4</v>
      </c>
      <c r="E15" s="20">
        <f t="shared" si="15"/>
        <v>10.152284263959391</v>
      </c>
      <c r="F15" s="10">
        <v>4.6</v>
      </c>
      <c r="G15" s="20">
        <f t="shared" si="16"/>
        <v>10.244988864142538</v>
      </c>
      <c r="H15" s="10">
        <v>4.1</v>
      </c>
      <c r="I15" s="20">
        <f t="shared" si="17"/>
        <v>10.621761658031087</v>
      </c>
      <c r="J15" s="10">
        <v>5.2</v>
      </c>
      <c r="K15" s="20">
        <f t="shared" si="18"/>
        <v>11.791383219954648</v>
      </c>
      <c r="L15" s="10">
        <v>4.9</v>
      </c>
      <c r="M15" s="20">
        <f t="shared" si="19"/>
        <v>12.12871287128713</v>
      </c>
      <c r="N15" s="10">
        <v>5.4</v>
      </c>
      <c r="O15" s="20">
        <f t="shared" si="20"/>
        <v>12.272727272727273</v>
      </c>
      <c r="P15" s="10">
        <v>5.2</v>
      </c>
      <c r="Q15" s="20">
        <f t="shared" si="21"/>
        <v>10.90146750524109</v>
      </c>
      <c r="R15" s="10">
        <v>5.2</v>
      </c>
      <c r="S15" s="20">
        <f t="shared" si="22"/>
        <v>12.009237875288685</v>
      </c>
      <c r="T15" s="10">
        <v>4.8</v>
      </c>
      <c r="U15" s="20">
        <f t="shared" si="23"/>
        <v>10.909090909090908</v>
      </c>
      <c r="V15" s="10">
        <v>5.2</v>
      </c>
      <c r="W15" s="20">
        <f t="shared" si="24"/>
        <v>11.818181818181818</v>
      </c>
      <c r="X15" s="10">
        <v>5.4</v>
      </c>
      <c r="Y15" s="20">
        <f t="shared" si="25"/>
        <v>12.02672605790646</v>
      </c>
      <c r="Z15" s="10">
        <v>4.5</v>
      </c>
      <c r="AA15" s="20">
        <f t="shared" si="26"/>
        <v>10.89588377723971</v>
      </c>
      <c r="AB15" s="10">
        <v>4.5</v>
      </c>
      <c r="AC15" s="20">
        <f t="shared" si="27"/>
        <v>10.56338028169014</v>
      </c>
      <c r="AD15" s="10">
        <v>3.4</v>
      </c>
      <c r="AE15" s="20">
        <f t="shared" si="28"/>
        <v>11.929824561403509</v>
      </c>
      <c r="AG15" s="11" t="str">
        <f t="shared" si="0"/>
        <v>     Macroplacoid 2</v>
      </c>
      <c r="AH15" s="12">
        <f t="shared" si="9"/>
        <v>15</v>
      </c>
      <c r="AI15" s="57">
        <f t="shared" si="1"/>
        <v>3.4</v>
      </c>
      <c r="AJ15" s="13" t="str">
        <f t="shared" si="2"/>
        <v>–</v>
      </c>
      <c r="AK15" s="58">
        <f t="shared" si="3"/>
        <v>5.4</v>
      </c>
      <c r="AL15" s="59">
        <f t="shared" si="4"/>
        <v>9.785202863961812</v>
      </c>
      <c r="AM15" s="14" t="str">
        <f t="shared" si="10"/>
        <v>–</v>
      </c>
      <c r="AN15" s="60">
        <f t="shared" si="5"/>
        <v>12.272727272727273</v>
      </c>
      <c r="AO15" s="61">
        <f t="shared" si="6"/>
        <v>4.7</v>
      </c>
      <c r="AP15" s="62">
        <f t="shared" si="11"/>
        <v>11.203390253340414</v>
      </c>
      <c r="AQ15" s="13">
        <f t="shared" si="7"/>
        <v>0.5988083404324186</v>
      </c>
      <c r="AR15" s="63">
        <f t="shared" si="12"/>
        <v>0.8295107771029041</v>
      </c>
      <c r="AS15" s="13">
        <f t="shared" si="8"/>
        <v>4.1</v>
      </c>
      <c r="AT15" s="14">
        <f t="shared" si="13"/>
        <v>9.785202863961812</v>
      </c>
    </row>
    <row r="16" spans="1:46" ht="13.5">
      <c r="A16" s="9" t="s">
        <v>32</v>
      </c>
      <c r="B16" s="10"/>
      <c r="C16" s="20"/>
      <c r="D16" s="10"/>
      <c r="E16" s="20">
        <f t="shared" si="15"/>
      </c>
      <c r="F16" s="10"/>
      <c r="G16" s="20">
        <f t="shared" si="16"/>
      </c>
      <c r="H16" s="10"/>
      <c r="I16" s="20">
        <f t="shared" si="17"/>
      </c>
      <c r="J16" s="10"/>
      <c r="K16" s="20">
        <f t="shared" si="18"/>
      </c>
      <c r="L16" s="10"/>
      <c r="M16" s="20">
        <f t="shared" si="19"/>
      </c>
      <c r="N16" s="10"/>
      <c r="O16" s="20">
        <f t="shared" si="20"/>
      </c>
      <c r="P16" s="10"/>
      <c r="Q16" s="20">
        <f t="shared" si="21"/>
      </c>
      <c r="R16" s="10"/>
      <c r="S16" s="20">
        <f t="shared" si="22"/>
      </c>
      <c r="T16" s="10"/>
      <c r="U16" s="20">
        <f t="shared" si="23"/>
      </c>
      <c r="V16" s="10"/>
      <c r="W16" s="20">
        <f t="shared" si="24"/>
      </c>
      <c r="X16" s="10"/>
      <c r="Y16" s="20">
        <f t="shared" si="25"/>
      </c>
      <c r="Z16" s="10"/>
      <c r="AA16" s="20">
        <f t="shared" si="26"/>
      </c>
      <c r="AB16" s="10"/>
      <c r="AC16" s="20">
        <f t="shared" si="27"/>
      </c>
      <c r="AD16" s="10"/>
      <c r="AE16" s="20">
        <f t="shared" si="28"/>
      </c>
      <c r="AG16" s="11" t="str">
        <f t="shared" si="0"/>
        <v>     Macroplacoid 3</v>
      </c>
      <c r="AH16" s="12">
        <f t="shared" si="9"/>
        <v>0</v>
      </c>
      <c r="AI16" s="57">
        <f t="shared" si="1"/>
      </c>
      <c r="AJ16" s="13" t="str">
        <f t="shared" si="2"/>
        <v>?</v>
      </c>
      <c r="AK16" s="58">
        <f t="shared" si="3"/>
      </c>
      <c r="AL16" s="59">
        <f t="shared" si="4"/>
      </c>
      <c r="AM16" s="14" t="str">
        <f t="shared" si="10"/>
        <v>?</v>
      </c>
      <c r="AN16" s="60">
        <f t="shared" si="5"/>
      </c>
      <c r="AO16" s="61" t="str">
        <f t="shared" si="6"/>
        <v>?</v>
      </c>
      <c r="AP16" s="62" t="str">
        <f t="shared" si="11"/>
        <v>?</v>
      </c>
      <c r="AQ16" s="13" t="str">
        <f t="shared" si="7"/>
        <v>?</v>
      </c>
      <c r="AR16" s="63" t="str">
        <f t="shared" si="12"/>
        <v>?</v>
      </c>
      <c r="AS16" s="13" t="str">
        <f t="shared" si="8"/>
        <v>?</v>
      </c>
      <c r="AT16" s="14" t="str">
        <f t="shared" si="13"/>
        <v>?</v>
      </c>
    </row>
    <row r="17" spans="1:46" ht="13.5">
      <c r="A17" s="9" t="s">
        <v>33</v>
      </c>
      <c r="B17" s="10"/>
      <c r="C17" s="20"/>
      <c r="D17" s="10"/>
      <c r="E17" s="20">
        <f t="shared" si="15"/>
      </c>
      <c r="F17" s="10"/>
      <c r="G17" s="20">
        <f t="shared" si="16"/>
      </c>
      <c r="H17" s="10"/>
      <c r="I17" s="20">
        <f t="shared" si="17"/>
      </c>
      <c r="J17" s="10"/>
      <c r="K17" s="20">
        <f t="shared" si="18"/>
      </c>
      <c r="L17" s="10"/>
      <c r="M17" s="20">
        <f t="shared" si="19"/>
      </c>
      <c r="N17" s="10"/>
      <c r="O17" s="20">
        <f t="shared" si="20"/>
      </c>
      <c r="P17" s="10"/>
      <c r="Q17" s="20">
        <f t="shared" si="21"/>
      </c>
      <c r="R17" s="10"/>
      <c r="S17" s="20">
        <f t="shared" si="22"/>
      </c>
      <c r="T17" s="10"/>
      <c r="U17" s="20">
        <f t="shared" si="23"/>
      </c>
      <c r="V17" s="10"/>
      <c r="W17" s="20">
        <f t="shared" si="24"/>
      </c>
      <c r="X17" s="10"/>
      <c r="Y17" s="20">
        <f t="shared" si="25"/>
      </c>
      <c r="Z17" s="10"/>
      <c r="AA17" s="20">
        <f t="shared" si="26"/>
      </c>
      <c r="AB17" s="10"/>
      <c r="AC17" s="20">
        <f t="shared" si="27"/>
      </c>
      <c r="AD17" s="10"/>
      <c r="AE17" s="20">
        <f t="shared" si="28"/>
      </c>
      <c r="AG17" s="11" t="str">
        <f t="shared" si="0"/>
        <v>     Microplacoid</v>
      </c>
      <c r="AH17" s="12">
        <f>COUNT(B17,D17,F17,H17,J17,L17,N17,P17,R17,T17,V17,X17,Z17,AB17,AD17)</f>
        <v>0</v>
      </c>
      <c r="AI17" s="57">
        <f t="shared" si="1"/>
      </c>
      <c r="AJ17" s="13" t="str">
        <f t="shared" si="2"/>
        <v>?</v>
      </c>
      <c r="AK17" s="58">
        <f t="shared" si="3"/>
      </c>
      <c r="AL17" s="59">
        <f t="shared" si="4"/>
      </c>
      <c r="AM17" s="14" t="str">
        <f t="shared" si="10"/>
        <v>?</v>
      </c>
      <c r="AN17" s="60">
        <f t="shared" si="5"/>
      </c>
      <c r="AO17" s="61" t="str">
        <f t="shared" si="6"/>
        <v>?</v>
      </c>
      <c r="AP17" s="62" t="str">
        <f t="shared" si="11"/>
        <v>?</v>
      </c>
      <c r="AQ17" s="13" t="str">
        <f t="shared" si="7"/>
        <v>?</v>
      </c>
      <c r="AR17" s="63" t="str">
        <f t="shared" si="12"/>
        <v>?</v>
      </c>
      <c r="AS17" s="13" t="str">
        <f t="shared" si="8"/>
        <v>?</v>
      </c>
      <c r="AT17" s="14" t="str">
        <f t="shared" si="13"/>
        <v>?</v>
      </c>
    </row>
    <row r="18" spans="1:46" ht="13.5">
      <c r="A18" s="9" t="s">
        <v>36</v>
      </c>
      <c r="B18" s="10"/>
      <c r="C18" s="20"/>
      <c r="D18" s="10"/>
      <c r="E18" s="20">
        <f t="shared" si="15"/>
      </c>
      <c r="F18" s="10"/>
      <c r="G18" s="20">
        <f t="shared" si="16"/>
      </c>
      <c r="H18" s="10"/>
      <c r="I18" s="20">
        <f t="shared" si="17"/>
      </c>
      <c r="J18" s="10"/>
      <c r="K18" s="20">
        <f t="shared" si="18"/>
      </c>
      <c r="L18" s="10"/>
      <c r="M18" s="20">
        <f t="shared" si="19"/>
      </c>
      <c r="N18" s="10"/>
      <c r="O18" s="20">
        <f t="shared" si="20"/>
      </c>
      <c r="P18" s="10"/>
      <c r="Q18" s="20">
        <f t="shared" si="21"/>
      </c>
      <c r="R18" s="10"/>
      <c r="S18" s="20">
        <f t="shared" si="22"/>
      </c>
      <c r="T18" s="10"/>
      <c r="U18" s="20">
        <f t="shared" si="23"/>
      </c>
      <c r="V18" s="10"/>
      <c r="W18" s="20">
        <f t="shared" si="24"/>
      </c>
      <c r="X18" s="10"/>
      <c r="Y18" s="20">
        <f t="shared" si="25"/>
      </c>
      <c r="Z18" s="10"/>
      <c r="AA18" s="20">
        <f t="shared" si="26"/>
      </c>
      <c r="AB18" s="10"/>
      <c r="AC18" s="20">
        <f t="shared" si="27"/>
      </c>
      <c r="AD18" s="10"/>
      <c r="AE18" s="20">
        <f t="shared" si="28"/>
      </c>
      <c r="AG18" s="11" t="str">
        <f t="shared" si="0"/>
        <v>     Septulum</v>
      </c>
      <c r="AH18" s="12">
        <f>COUNT(B18,D18,F18,H18,J18,L18,N18,P18,R18,T18,V18,X18,Z18,AB18,AD18)</f>
        <v>0</v>
      </c>
      <c r="AI18" s="57">
        <f t="shared" si="1"/>
      </c>
      <c r="AJ18" s="13" t="str">
        <f t="shared" si="2"/>
        <v>?</v>
      </c>
      <c r="AK18" s="58">
        <f t="shared" si="3"/>
      </c>
      <c r="AL18" s="59">
        <f t="shared" si="4"/>
      </c>
      <c r="AM18" s="14" t="str">
        <f t="shared" si="10"/>
        <v>?</v>
      </c>
      <c r="AN18" s="60">
        <f t="shared" si="5"/>
      </c>
      <c r="AO18" s="61" t="str">
        <f t="shared" si="6"/>
        <v>?</v>
      </c>
      <c r="AP18" s="62" t="str">
        <f t="shared" si="11"/>
        <v>?</v>
      </c>
      <c r="AQ18" s="13" t="str">
        <f t="shared" si="7"/>
        <v>?</v>
      </c>
      <c r="AR18" s="63" t="str">
        <f t="shared" si="12"/>
        <v>?</v>
      </c>
      <c r="AS18" s="13" t="str">
        <f t="shared" si="8"/>
        <v>?</v>
      </c>
      <c r="AT18" s="14" t="str">
        <f t="shared" si="13"/>
        <v>?</v>
      </c>
    </row>
    <row r="19" spans="1:46" ht="13.5">
      <c r="A19" s="9" t="s">
        <v>34</v>
      </c>
      <c r="B19" s="10">
        <v>12.4</v>
      </c>
      <c r="C19" s="20">
        <f t="shared" si="14"/>
        <v>29.59427207637232</v>
      </c>
      <c r="D19" s="10">
        <v>11.6</v>
      </c>
      <c r="E19" s="20">
        <f t="shared" si="15"/>
        <v>29.441624365482234</v>
      </c>
      <c r="F19" s="10">
        <v>14.1</v>
      </c>
      <c r="G19" s="20">
        <f t="shared" si="16"/>
        <v>31.40311804008909</v>
      </c>
      <c r="H19" s="10">
        <v>11.5</v>
      </c>
      <c r="I19" s="20">
        <f t="shared" si="17"/>
        <v>29.792746113989637</v>
      </c>
      <c r="J19" s="10">
        <v>13.2</v>
      </c>
      <c r="K19" s="20">
        <f t="shared" si="18"/>
        <v>29.931972789115648</v>
      </c>
      <c r="L19" s="10">
        <v>12.4</v>
      </c>
      <c r="M19" s="20">
        <f t="shared" si="19"/>
        <v>30.693069306930692</v>
      </c>
      <c r="N19" s="10">
        <v>13.4</v>
      </c>
      <c r="O19" s="20">
        <f t="shared" si="20"/>
        <v>30.454545454545457</v>
      </c>
      <c r="P19" s="10">
        <v>15.1</v>
      </c>
      <c r="Q19" s="20">
        <f t="shared" si="21"/>
        <v>31.656184486373164</v>
      </c>
      <c r="R19" s="10">
        <v>13.5</v>
      </c>
      <c r="S19" s="20">
        <f t="shared" si="22"/>
        <v>31.177829099307164</v>
      </c>
      <c r="T19" s="10">
        <v>13.4</v>
      </c>
      <c r="U19" s="20">
        <f t="shared" si="23"/>
        <v>30.454545454545457</v>
      </c>
      <c r="V19" s="10">
        <v>13.7</v>
      </c>
      <c r="W19" s="20">
        <f t="shared" si="24"/>
        <v>31.136363636363633</v>
      </c>
      <c r="X19" s="10">
        <v>13.6</v>
      </c>
      <c r="Y19" s="20">
        <f t="shared" si="25"/>
        <v>30.28953229398664</v>
      </c>
      <c r="Z19" s="10">
        <v>12.4</v>
      </c>
      <c r="AA19" s="20">
        <f t="shared" si="26"/>
        <v>30.024213075060537</v>
      </c>
      <c r="AB19" s="10">
        <v>12.6</v>
      </c>
      <c r="AC19" s="20">
        <f t="shared" si="27"/>
        <v>29.577464788732392</v>
      </c>
      <c r="AD19" s="10">
        <v>8.7</v>
      </c>
      <c r="AE19" s="20">
        <f t="shared" si="28"/>
        <v>30.526315789473678</v>
      </c>
      <c r="AG19" s="11" t="str">
        <f t="shared" si="0"/>
        <v>     Macroplacoid row</v>
      </c>
      <c r="AH19" s="12">
        <f t="shared" si="9"/>
        <v>15</v>
      </c>
      <c r="AI19" s="57">
        <f t="shared" si="1"/>
        <v>8.7</v>
      </c>
      <c r="AJ19" s="13" t="str">
        <f t="shared" si="2"/>
        <v>–</v>
      </c>
      <c r="AK19" s="58">
        <f t="shared" si="3"/>
        <v>15.1</v>
      </c>
      <c r="AL19" s="59">
        <f t="shared" si="4"/>
        <v>29.441624365482234</v>
      </c>
      <c r="AM19" s="14" t="str">
        <f t="shared" si="10"/>
        <v>–</v>
      </c>
      <c r="AN19" s="60">
        <f t="shared" si="5"/>
        <v>31.656184486373164</v>
      </c>
      <c r="AO19" s="61">
        <f t="shared" si="6"/>
        <v>12.773333333333332</v>
      </c>
      <c r="AP19" s="62">
        <f t="shared" si="11"/>
        <v>30.41025311802452</v>
      </c>
      <c r="AQ19" s="13">
        <f t="shared" si="7"/>
        <v>1.4699206327780836</v>
      </c>
      <c r="AR19" s="63">
        <f t="shared" si="12"/>
        <v>0.6981191460794003</v>
      </c>
      <c r="AS19" s="13">
        <f t="shared" si="8"/>
        <v>12.4</v>
      </c>
      <c r="AT19" s="14">
        <f t="shared" si="13"/>
        <v>29.59427207637232</v>
      </c>
    </row>
    <row r="20" spans="1:46" ht="13.5">
      <c r="A20" s="9" t="s">
        <v>35</v>
      </c>
      <c r="B20" s="10"/>
      <c r="C20" s="20"/>
      <c r="D20" s="10"/>
      <c r="E20" s="20">
        <f t="shared" si="15"/>
      </c>
      <c r="F20" s="10"/>
      <c r="G20" s="20">
        <f t="shared" si="16"/>
      </c>
      <c r="H20" s="10"/>
      <c r="I20" s="20">
        <f t="shared" si="17"/>
      </c>
      <c r="J20" s="10"/>
      <c r="K20" s="20">
        <f t="shared" si="18"/>
      </c>
      <c r="L20" s="10"/>
      <c r="M20" s="20">
        <f t="shared" si="19"/>
      </c>
      <c r="N20" s="10"/>
      <c r="O20" s="20">
        <f t="shared" si="20"/>
      </c>
      <c r="P20" s="10"/>
      <c r="Q20" s="20">
        <f t="shared" si="21"/>
      </c>
      <c r="R20" s="10"/>
      <c r="S20" s="20">
        <f t="shared" si="22"/>
      </c>
      <c r="T20" s="10"/>
      <c r="U20" s="20">
        <f t="shared" si="23"/>
      </c>
      <c r="V20" s="10"/>
      <c r="W20" s="20">
        <f t="shared" si="24"/>
      </c>
      <c r="X20" s="10"/>
      <c r="Y20" s="20">
        <f t="shared" si="25"/>
      </c>
      <c r="Z20" s="10"/>
      <c r="AA20" s="20">
        <f t="shared" si="26"/>
      </c>
      <c r="AB20" s="10"/>
      <c r="AC20" s="20">
        <f t="shared" si="27"/>
      </c>
      <c r="AD20" s="10"/>
      <c r="AE20" s="20">
        <f t="shared" si="28"/>
      </c>
      <c r="AG20" s="11" t="str">
        <f t="shared" si="0"/>
        <v>     Placoid row</v>
      </c>
      <c r="AH20" s="12">
        <f t="shared" si="9"/>
        <v>0</v>
      </c>
      <c r="AI20" s="57">
        <f t="shared" si="1"/>
      </c>
      <c r="AJ20" s="13" t="str">
        <f t="shared" si="2"/>
        <v>?</v>
      </c>
      <c r="AK20" s="58">
        <f t="shared" si="3"/>
      </c>
      <c r="AL20" s="59">
        <f t="shared" si="4"/>
      </c>
      <c r="AM20" s="14" t="str">
        <f t="shared" si="10"/>
        <v>?</v>
      </c>
      <c r="AN20" s="60">
        <f t="shared" si="5"/>
      </c>
      <c r="AO20" s="61" t="str">
        <f t="shared" si="6"/>
        <v>?</v>
      </c>
      <c r="AP20" s="62" t="str">
        <f t="shared" si="11"/>
        <v>?</v>
      </c>
      <c r="AQ20" s="13" t="str">
        <f t="shared" si="7"/>
        <v>?</v>
      </c>
      <c r="AR20" s="63" t="str">
        <f t="shared" si="12"/>
        <v>?</v>
      </c>
      <c r="AS20" s="13" t="str">
        <f t="shared" si="8"/>
        <v>?</v>
      </c>
      <c r="AT20" s="14" t="str">
        <f t="shared" si="13"/>
        <v>?</v>
      </c>
    </row>
    <row r="21" spans="1:46" ht="13.5">
      <c r="A21" s="21" t="s">
        <v>37</v>
      </c>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73"/>
      <c r="AG21" s="11" t="str">
        <f t="shared" si="0"/>
        <v>Claw 1 lengths</v>
      </c>
      <c r="AH21" s="12"/>
      <c r="AI21" s="57"/>
      <c r="AJ21" s="13"/>
      <c r="AK21" s="58"/>
      <c r="AL21" s="59"/>
      <c r="AM21" s="14"/>
      <c r="AN21" s="60"/>
      <c r="AO21" s="61"/>
      <c r="AP21" s="62"/>
      <c r="AQ21" s="13"/>
      <c r="AR21" s="63"/>
      <c r="AS21" s="13"/>
      <c r="AT21" s="14"/>
    </row>
    <row r="22" spans="1:46" ht="13.5">
      <c r="A22" s="9" t="s">
        <v>38</v>
      </c>
      <c r="B22" s="10">
        <v>12.9</v>
      </c>
      <c r="C22" s="20">
        <f aca="true" t="shared" si="29" ref="C22:C27">IF(AND((B22&gt;0),(B$5&gt;0)),(B22/B$5*100),"")</f>
        <v>30.787589498806682</v>
      </c>
      <c r="D22" s="10">
        <v>12.6</v>
      </c>
      <c r="E22" s="20">
        <f aca="true" t="shared" si="30" ref="E22:E27">IF(AND((D22&gt;0),(D$5&gt;0)),(D22/D$5*100),"")</f>
        <v>31.979695431472084</v>
      </c>
      <c r="F22" s="10">
        <v>13</v>
      </c>
      <c r="G22" s="20">
        <f>IF(AND((F22&gt;0),(F$5&gt;0)),(F22/F$5*100),"")</f>
        <v>28.953229398663698</v>
      </c>
      <c r="H22" s="10">
        <v>10.9</v>
      </c>
      <c r="I22" s="20">
        <f>IF(AND((H22&gt;0),(H$5&gt;0)),(H22/H$5*100),"")</f>
        <v>28.238341968911918</v>
      </c>
      <c r="J22" s="10">
        <v>13</v>
      </c>
      <c r="K22" s="20">
        <f>IF(AND((J22&gt;0),(J$5&gt;0)),(J22/J$5*100),"")</f>
        <v>29.47845804988662</v>
      </c>
      <c r="L22" s="10">
        <v>12</v>
      </c>
      <c r="M22" s="20">
        <f>IF(AND((L22&gt;0),(L$5&gt;0)),(L22/L$5*100),"")</f>
        <v>29.7029702970297</v>
      </c>
      <c r="N22" s="10">
        <v>13.3</v>
      </c>
      <c r="O22" s="20">
        <f aca="true" t="shared" si="31" ref="O22:O27">IF(AND((N22&gt;0),(N$5&gt;0)),(N22/N$5*100),"")</f>
        <v>30.22727272727273</v>
      </c>
      <c r="P22" s="10"/>
      <c r="Q22" s="20"/>
      <c r="R22" s="10">
        <v>13.5</v>
      </c>
      <c r="S22" s="20">
        <f aca="true" t="shared" si="32" ref="S22:S27">IF(AND((R22&gt;0),(R$5&gt;0)),(R22/R$5*100),"")</f>
        <v>31.177829099307164</v>
      </c>
      <c r="T22" s="10">
        <v>13.9</v>
      </c>
      <c r="U22" s="20">
        <f>IF(AND((T22&gt;0),(T$5&gt;0)),(T22/T$5*100),"")</f>
        <v>31.590909090909093</v>
      </c>
      <c r="V22" s="10">
        <v>13.4</v>
      </c>
      <c r="W22" s="20">
        <f aca="true" t="shared" si="33" ref="W22:W27">IF(AND((V22&gt;0),(V$5&gt;0)),(V22/V$5*100),"")</f>
        <v>30.454545454545457</v>
      </c>
      <c r="X22" s="10"/>
      <c r="Y22" s="20"/>
      <c r="Z22" s="10"/>
      <c r="AA22" s="20"/>
      <c r="AB22" s="10"/>
      <c r="AC22" s="20"/>
      <c r="AD22" s="10">
        <v>8.3</v>
      </c>
      <c r="AE22" s="20">
        <f aca="true" t="shared" si="34" ref="AE22:AE27">IF(AND((AD22&gt;0),(AD$5&gt;0)),(AD22/AD$5*100),"")</f>
        <v>29.122807017543863</v>
      </c>
      <c r="AG22" s="11" t="str">
        <f t="shared" si="0"/>
        <v>     External base</v>
      </c>
      <c r="AH22" s="12">
        <f t="shared" si="9"/>
        <v>11</v>
      </c>
      <c r="AI22" s="57">
        <f t="shared" si="1"/>
        <v>8.3</v>
      </c>
      <c r="AJ22" s="13" t="str">
        <f t="shared" si="2"/>
        <v>–</v>
      </c>
      <c r="AK22" s="58">
        <f t="shared" si="3"/>
        <v>13.9</v>
      </c>
      <c r="AL22" s="59">
        <f t="shared" si="4"/>
        <v>28.238341968911918</v>
      </c>
      <c r="AM22" s="14" t="str">
        <f t="shared" si="10"/>
        <v>–</v>
      </c>
      <c r="AN22" s="60">
        <f t="shared" si="5"/>
        <v>31.979695431472084</v>
      </c>
      <c r="AO22" s="61">
        <f t="shared" si="6"/>
        <v>12.436363636363637</v>
      </c>
      <c r="AP22" s="62">
        <f t="shared" si="11"/>
        <v>30.155786184940812</v>
      </c>
      <c r="AQ22" s="13">
        <f t="shared" si="7"/>
        <v>1.5964164414542517</v>
      </c>
      <c r="AR22" s="63">
        <f t="shared" si="12"/>
        <v>1.1737944455870883</v>
      </c>
      <c r="AS22" s="13">
        <f t="shared" si="8"/>
        <v>12.9</v>
      </c>
      <c r="AT22" s="14">
        <f t="shared" si="13"/>
        <v>30.787589498806682</v>
      </c>
    </row>
    <row r="23" spans="1:46" ht="13.5">
      <c r="A23" s="9" t="s">
        <v>39</v>
      </c>
      <c r="B23" s="10">
        <v>27</v>
      </c>
      <c r="C23" s="20">
        <f t="shared" si="29"/>
        <v>64.43914081145586</v>
      </c>
      <c r="D23" s="10">
        <v>25.3</v>
      </c>
      <c r="E23" s="20">
        <f t="shared" si="30"/>
        <v>64.21319796954316</v>
      </c>
      <c r="F23" s="10">
        <v>32.3</v>
      </c>
      <c r="G23" s="20">
        <f>IF(AND((F23&gt;0),(F$5&gt;0)),(F23/F$5*100),"")</f>
        <v>71.93763919821826</v>
      </c>
      <c r="H23" s="10">
        <v>22.8</v>
      </c>
      <c r="I23" s="20">
        <f>IF(AND((H23&gt;0),(H$5&gt;0)),(H23/H$5*100),"")</f>
        <v>59.067357512953365</v>
      </c>
      <c r="J23" s="10">
        <v>27.1</v>
      </c>
      <c r="K23" s="20">
        <f>IF(AND((J23&gt;0),(J$5&gt;0)),(J23/J$5*100),"")</f>
        <v>61.451247165532884</v>
      </c>
      <c r="L23" s="10">
        <v>29</v>
      </c>
      <c r="M23" s="20">
        <f>IF(AND((L23&gt;0),(L$5&gt;0)),(L23/L$5*100),"")</f>
        <v>71.78217821782178</v>
      </c>
      <c r="N23" s="10">
        <v>31.6</v>
      </c>
      <c r="O23" s="20">
        <f t="shared" si="31"/>
        <v>71.81818181818183</v>
      </c>
      <c r="P23" s="10"/>
      <c r="Q23" s="20"/>
      <c r="R23" s="10"/>
      <c r="S23" s="20">
        <f t="shared" si="32"/>
      </c>
      <c r="T23" s="10">
        <v>30.2</v>
      </c>
      <c r="U23" s="20">
        <f>IF(AND((T23&gt;0),(T$5&gt;0)),(T23/T$5*100),"")</f>
        <v>68.63636363636364</v>
      </c>
      <c r="V23" s="10">
        <v>30</v>
      </c>
      <c r="W23" s="20">
        <f t="shared" si="33"/>
        <v>68.18181818181817</v>
      </c>
      <c r="X23" s="10"/>
      <c r="Y23" s="20"/>
      <c r="Z23" s="10"/>
      <c r="AA23" s="20"/>
      <c r="AB23" s="10"/>
      <c r="AC23" s="20"/>
      <c r="AD23" s="10">
        <v>20.3</v>
      </c>
      <c r="AE23" s="20">
        <f t="shared" si="34"/>
        <v>71.2280701754386</v>
      </c>
      <c r="AG23" s="11" t="str">
        <f t="shared" si="0"/>
        <v>     External primary branch</v>
      </c>
      <c r="AH23" s="12">
        <f t="shared" si="9"/>
        <v>10</v>
      </c>
      <c r="AI23" s="57">
        <f t="shared" si="1"/>
        <v>20.3</v>
      </c>
      <c r="AJ23" s="13" t="str">
        <f t="shared" si="2"/>
        <v>–</v>
      </c>
      <c r="AK23" s="58">
        <f t="shared" si="3"/>
        <v>32.3</v>
      </c>
      <c r="AL23" s="59">
        <f t="shared" si="4"/>
        <v>59.067357512953365</v>
      </c>
      <c r="AM23" s="14" t="str">
        <f t="shared" si="10"/>
        <v>–</v>
      </c>
      <c r="AN23" s="60">
        <f t="shared" si="5"/>
        <v>71.93763919821826</v>
      </c>
      <c r="AO23" s="61">
        <f t="shared" si="6"/>
        <v>27.559999999999995</v>
      </c>
      <c r="AP23" s="62">
        <f t="shared" si="11"/>
        <v>67.27551946873275</v>
      </c>
      <c r="AQ23" s="13">
        <f t="shared" si="7"/>
        <v>3.869883719183338</v>
      </c>
      <c r="AR23" s="63">
        <f t="shared" si="12"/>
        <v>4.710460857081681</v>
      </c>
      <c r="AS23" s="13">
        <f t="shared" si="8"/>
        <v>27</v>
      </c>
      <c r="AT23" s="14">
        <f t="shared" si="13"/>
        <v>64.43914081145586</v>
      </c>
    </row>
    <row r="24" spans="1:46" ht="13.5">
      <c r="A24" s="9" t="s">
        <v>40</v>
      </c>
      <c r="B24" s="10">
        <v>12.3</v>
      </c>
      <c r="C24" s="20">
        <f t="shared" si="29"/>
        <v>29.355608591885446</v>
      </c>
      <c r="D24" s="10">
        <v>11.6</v>
      </c>
      <c r="E24" s="20">
        <f t="shared" si="30"/>
        <v>29.441624365482234</v>
      </c>
      <c r="F24" s="10">
        <v>14.1</v>
      </c>
      <c r="G24" s="20">
        <f>IF(AND((F24&gt;0),(F$5&gt;0)),(F24/F$5*100),"")</f>
        <v>31.40311804008909</v>
      </c>
      <c r="H24" s="10">
        <v>10.1</v>
      </c>
      <c r="I24" s="20">
        <f>IF(AND((H24&gt;0),(H$5&gt;0)),(H24/H$5*100),"")</f>
        <v>26.165803108808287</v>
      </c>
      <c r="J24" s="10">
        <v>12.7</v>
      </c>
      <c r="K24" s="20">
        <f>IF(AND((J24&gt;0),(J$5&gt;0)),(J24/J$5*100),"")</f>
        <v>28.79818594104308</v>
      </c>
      <c r="L24" s="10">
        <v>12.1</v>
      </c>
      <c r="M24" s="20">
        <f>IF(AND((L24&gt;0),(L$5&gt;0)),(L24/L$5*100),"")</f>
        <v>29.950495049504948</v>
      </c>
      <c r="N24" s="10">
        <v>13.9</v>
      </c>
      <c r="O24" s="20">
        <f t="shared" si="31"/>
        <v>31.590909090909093</v>
      </c>
      <c r="P24" s="10"/>
      <c r="Q24" s="20"/>
      <c r="R24" s="10">
        <v>12.1</v>
      </c>
      <c r="S24" s="20">
        <f t="shared" si="32"/>
        <v>27.9445727482679</v>
      </c>
      <c r="T24" s="10">
        <v>13.9</v>
      </c>
      <c r="U24" s="20">
        <f>IF(AND((T24&gt;0),(T$5&gt;0)),(T24/T$5*100),"")</f>
        <v>31.590909090909093</v>
      </c>
      <c r="V24" s="10">
        <v>14</v>
      </c>
      <c r="W24" s="20">
        <f t="shared" si="33"/>
        <v>31.818181818181817</v>
      </c>
      <c r="X24" s="10"/>
      <c r="Y24" s="20"/>
      <c r="Z24" s="10"/>
      <c r="AA24" s="20"/>
      <c r="AB24" s="10"/>
      <c r="AC24" s="20"/>
      <c r="AD24" s="10">
        <v>8.7</v>
      </c>
      <c r="AE24" s="20">
        <f t="shared" si="34"/>
        <v>30.526315789473678</v>
      </c>
      <c r="AG24" s="11" t="str">
        <f t="shared" si="0"/>
        <v>     External secondary branch</v>
      </c>
      <c r="AH24" s="12">
        <f t="shared" si="9"/>
        <v>11</v>
      </c>
      <c r="AI24" s="57">
        <f t="shared" si="1"/>
        <v>8.7</v>
      </c>
      <c r="AJ24" s="13" t="str">
        <f t="shared" si="2"/>
        <v>–</v>
      </c>
      <c r="AK24" s="58">
        <f t="shared" si="3"/>
        <v>14.1</v>
      </c>
      <c r="AL24" s="59">
        <f t="shared" si="4"/>
        <v>26.165803108808287</v>
      </c>
      <c r="AM24" s="14" t="str">
        <f t="shared" si="10"/>
        <v>–</v>
      </c>
      <c r="AN24" s="60">
        <f t="shared" si="5"/>
        <v>31.818181818181817</v>
      </c>
      <c r="AO24" s="61">
        <f t="shared" si="6"/>
        <v>12.318181818181818</v>
      </c>
      <c r="AP24" s="62">
        <f t="shared" si="11"/>
        <v>29.871429421323157</v>
      </c>
      <c r="AQ24" s="13">
        <f t="shared" si="7"/>
        <v>1.7255829054659715</v>
      </c>
      <c r="AR24" s="63">
        <f t="shared" si="12"/>
        <v>1.7757072170007868</v>
      </c>
      <c r="AS24" s="13">
        <f t="shared" si="8"/>
        <v>12.3</v>
      </c>
      <c r="AT24" s="14">
        <f t="shared" si="13"/>
        <v>29.355608591885446</v>
      </c>
    </row>
    <row r="25" spans="1:46" ht="13.5">
      <c r="A25" s="9" t="s">
        <v>41</v>
      </c>
      <c r="B25" s="10">
        <v>8.6</v>
      </c>
      <c r="C25" s="20">
        <f t="shared" si="29"/>
        <v>20.52505966587112</v>
      </c>
      <c r="D25" s="10">
        <v>8.3</v>
      </c>
      <c r="E25" s="20">
        <f t="shared" si="30"/>
        <v>21.065989847715738</v>
      </c>
      <c r="F25" s="10"/>
      <c r="G25" s="20"/>
      <c r="H25" s="10"/>
      <c r="I25" s="20"/>
      <c r="J25" s="10"/>
      <c r="K25" s="20"/>
      <c r="L25" s="10"/>
      <c r="M25" s="20"/>
      <c r="N25" s="10"/>
      <c r="O25" s="20">
        <f t="shared" si="31"/>
      </c>
      <c r="P25" s="10"/>
      <c r="Q25" s="20"/>
      <c r="R25" s="10">
        <v>10.1</v>
      </c>
      <c r="S25" s="20">
        <f t="shared" si="32"/>
        <v>23.3256351039261</v>
      </c>
      <c r="T25" s="10"/>
      <c r="U25" s="20"/>
      <c r="V25" s="10">
        <v>9.1</v>
      </c>
      <c r="W25" s="20">
        <f t="shared" si="33"/>
        <v>20.681818181818183</v>
      </c>
      <c r="X25" s="10"/>
      <c r="Y25" s="20"/>
      <c r="Z25" s="10"/>
      <c r="AA25" s="20"/>
      <c r="AB25" s="10"/>
      <c r="AC25" s="20"/>
      <c r="AD25" s="10">
        <v>5.9</v>
      </c>
      <c r="AE25" s="20">
        <f t="shared" si="34"/>
        <v>20.701754385964914</v>
      </c>
      <c r="AG25" s="11" t="str">
        <f t="shared" si="0"/>
        <v>     Internal base</v>
      </c>
      <c r="AH25" s="12">
        <f t="shared" si="9"/>
        <v>5</v>
      </c>
      <c r="AI25" s="57">
        <f t="shared" si="1"/>
        <v>5.9</v>
      </c>
      <c r="AJ25" s="13" t="str">
        <f t="shared" si="2"/>
        <v>–</v>
      </c>
      <c r="AK25" s="58">
        <f t="shared" si="3"/>
        <v>10.1</v>
      </c>
      <c r="AL25" s="59">
        <f t="shared" si="4"/>
        <v>20.52505966587112</v>
      </c>
      <c r="AM25" s="14" t="str">
        <f t="shared" si="10"/>
        <v>–</v>
      </c>
      <c r="AN25" s="60">
        <f t="shared" si="5"/>
        <v>23.3256351039261</v>
      </c>
      <c r="AO25" s="61">
        <f t="shared" si="6"/>
        <v>8.4</v>
      </c>
      <c r="AP25" s="62">
        <f t="shared" si="11"/>
        <v>21.26005143705921</v>
      </c>
      <c r="AQ25" s="13">
        <f t="shared" si="7"/>
        <v>1.555634918610405</v>
      </c>
      <c r="AR25" s="63">
        <f t="shared" si="12"/>
        <v>1.171596985286198</v>
      </c>
      <c r="AS25" s="13">
        <f t="shared" si="8"/>
        <v>8.6</v>
      </c>
      <c r="AT25" s="14">
        <f t="shared" si="13"/>
        <v>20.52505966587112</v>
      </c>
    </row>
    <row r="26" spans="1:46" ht="13.5">
      <c r="A26" s="9" t="s">
        <v>42</v>
      </c>
      <c r="B26" s="10">
        <v>11</v>
      </c>
      <c r="C26" s="20">
        <f t="shared" si="29"/>
        <v>26.25298329355609</v>
      </c>
      <c r="D26" s="10">
        <v>11</v>
      </c>
      <c r="E26" s="20">
        <f t="shared" si="30"/>
        <v>27.918781725888326</v>
      </c>
      <c r="F26" s="10"/>
      <c r="G26" s="20"/>
      <c r="H26" s="10"/>
      <c r="I26" s="20"/>
      <c r="J26" s="10"/>
      <c r="K26" s="20"/>
      <c r="L26" s="10"/>
      <c r="M26" s="20"/>
      <c r="N26" s="10"/>
      <c r="O26" s="20">
        <f t="shared" si="31"/>
      </c>
      <c r="P26" s="10"/>
      <c r="Q26" s="20"/>
      <c r="R26" s="10">
        <v>14</v>
      </c>
      <c r="S26" s="20">
        <f t="shared" si="32"/>
        <v>32.33256351039262</v>
      </c>
      <c r="T26" s="10"/>
      <c r="U26" s="20"/>
      <c r="V26" s="10">
        <v>12.5</v>
      </c>
      <c r="W26" s="20">
        <f t="shared" si="33"/>
        <v>28.40909090909091</v>
      </c>
      <c r="X26" s="10"/>
      <c r="Y26" s="20"/>
      <c r="Z26" s="10"/>
      <c r="AA26" s="20"/>
      <c r="AB26" s="10"/>
      <c r="AC26" s="20"/>
      <c r="AD26" s="10">
        <v>8.6</v>
      </c>
      <c r="AE26" s="20">
        <f t="shared" si="34"/>
        <v>30.175438596491226</v>
      </c>
      <c r="AG26" s="11" t="str">
        <f t="shared" si="0"/>
        <v>     Internal primary branch</v>
      </c>
      <c r="AH26" s="12">
        <f t="shared" si="9"/>
        <v>5</v>
      </c>
      <c r="AI26" s="57">
        <f t="shared" si="1"/>
        <v>8.6</v>
      </c>
      <c r="AJ26" s="13" t="str">
        <f t="shared" si="2"/>
        <v>–</v>
      </c>
      <c r="AK26" s="58">
        <f t="shared" si="3"/>
        <v>14</v>
      </c>
      <c r="AL26" s="59">
        <f t="shared" si="4"/>
        <v>26.25298329355609</v>
      </c>
      <c r="AM26" s="14" t="str">
        <f t="shared" si="10"/>
        <v>–</v>
      </c>
      <c r="AN26" s="60">
        <f t="shared" si="5"/>
        <v>32.33256351039262</v>
      </c>
      <c r="AO26" s="61">
        <f t="shared" si="6"/>
        <v>11.42</v>
      </c>
      <c r="AP26" s="62">
        <f t="shared" si="11"/>
        <v>29.017771607083837</v>
      </c>
      <c r="AQ26" s="13">
        <f t="shared" si="7"/>
        <v>2.0079840636817767</v>
      </c>
      <c r="AR26" s="63">
        <f t="shared" si="12"/>
        <v>2.3211184583246913</v>
      </c>
      <c r="AS26" s="13">
        <f t="shared" si="8"/>
        <v>11</v>
      </c>
      <c r="AT26" s="14">
        <f t="shared" si="13"/>
        <v>26.25298329355609</v>
      </c>
    </row>
    <row r="27" spans="1:46" ht="13.5">
      <c r="A27" s="9" t="s">
        <v>43</v>
      </c>
      <c r="B27" s="10">
        <v>9.3</v>
      </c>
      <c r="C27" s="20">
        <f t="shared" si="29"/>
        <v>22.19570405727924</v>
      </c>
      <c r="D27" s="10">
        <v>9.5</v>
      </c>
      <c r="E27" s="20">
        <f t="shared" si="30"/>
        <v>24.111675126903553</v>
      </c>
      <c r="F27" s="10"/>
      <c r="G27" s="20"/>
      <c r="H27" s="10"/>
      <c r="I27" s="20"/>
      <c r="J27" s="10"/>
      <c r="K27" s="20"/>
      <c r="L27" s="10"/>
      <c r="M27" s="20"/>
      <c r="N27" s="10"/>
      <c r="O27" s="20">
        <f t="shared" si="31"/>
      </c>
      <c r="P27" s="10"/>
      <c r="Q27" s="20"/>
      <c r="R27" s="10">
        <v>12</v>
      </c>
      <c r="S27" s="20">
        <f t="shared" si="32"/>
        <v>27.713625866050812</v>
      </c>
      <c r="T27" s="10"/>
      <c r="U27" s="20"/>
      <c r="V27" s="10">
        <v>10.5</v>
      </c>
      <c r="W27" s="20">
        <f t="shared" si="33"/>
        <v>23.863636363636363</v>
      </c>
      <c r="X27" s="10"/>
      <c r="Y27" s="20"/>
      <c r="Z27" s="10"/>
      <c r="AA27" s="20"/>
      <c r="AB27" s="10"/>
      <c r="AC27" s="20"/>
      <c r="AD27" s="10">
        <v>5.4</v>
      </c>
      <c r="AE27" s="20">
        <f t="shared" si="34"/>
        <v>18.947368421052634</v>
      </c>
      <c r="AG27" s="11" t="str">
        <f t="shared" si="0"/>
        <v>     Internal secondary branch</v>
      </c>
      <c r="AH27" s="12">
        <f t="shared" si="9"/>
        <v>5</v>
      </c>
      <c r="AI27" s="57">
        <f t="shared" si="1"/>
        <v>5.4</v>
      </c>
      <c r="AJ27" s="13" t="str">
        <f t="shared" si="2"/>
        <v>–</v>
      </c>
      <c r="AK27" s="58">
        <f t="shared" si="3"/>
        <v>12</v>
      </c>
      <c r="AL27" s="59">
        <f t="shared" si="4"/>
        <v>18.947368421052634</v>
      </c>
      <c r="AM27" s="14" t="str">
        <f t="shared" si="10"/>
        <v>–</v>
      </c>
      <c r="AN27" s="60">
        <f t="shared" si="5"/>
        <v>27.713625866050812</v>
      </c>
      <c r="AO27" s="61">
        <f t="shared" si="6"/>
        <v>9.34</v>
      </c>
      <c r="AP27" s="62">
        <f t="shared" si="11"/>
        <v>23.36640196698452</v>
      </c>
      <c r="AQ27" s="13">
        <f t="shared" si="7"/>
        <v>2.4480604567698157</v>
      </c>
      <c r="AR27" s="63">
        <f t="shared" si="12"/>
        <v>3.1858837405256146</v>
      </c>
      <c r="AS27" s="13">
        <f t="shared" si="8"/>
        <v>9.3</v>
      </c>
      <c r="AT27" s="14">
        <f t="shared" si="13"/>
        <v>22.19570405727924</v>
      </c>
    </row>
    <row r="28" spans="1:46" ht="13.5">
      <c r="A28" s="21" t="s">
        <v>44</v>
      </c>
      <c r="B28" s="2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73"/>
      <c r="AG28" s="11" t="str">
        <f t="shared" si="0"/>
        <v>Claw 2 lengths</v>
      </c>
      <c r="AH28" s="12"/>
      <c r="AI28" s="57"/>
      <c r="AJ28" s="13"/>
      <c r="AK28" s="58"/>
      <c r="AL28" s="59"/>
      <c r="AM28" s="14"/>
      <c r="AN28" s="60"/>
      <c r="AO28" s="61"/>
      <c r="AP28" s="62"/>
      <c r="AQ28" s="13"/>
      <c r="AR28" s="63"/>
      <c r="AS28" s="13"/>
      <c r="AT28" s="14"/>
    </row>
    <row r="29" spans="1:46" ht="13.5">
      <c r="A29" s="9" t="s">
        <v>38</v>
      </c>
      <c r="B29" s="10">
        <v>13.8</v>
      </c>
      <c r="C29" s="20">
        <f aca="true" t="shared" si="35" ref="C29:C34">IF(AND((B29&gt;0),(B$5&gt;0)),(B29/B$5*100),"")</f>
        <v>32.93556085918855</v>
      </c>
      <c r="D29" s="10">
        <v>13.1</v>
      </c>
      <c r="E29" s="20">
        <f aca="true" t="shared" si="36" ref="E29:E34">IF(AND((D29&gt;0),(D$5&gt;0)),(D29/D$5*100),"")</f>
        <v>33.24873096446701</v>
      </c>
      <c r="F29" s="10">
        <v>16</v>
      </c>
      <c r="G29" s="20">
        <f aca="true" t="shared" si="37" ref="G29:G34">IF(AND((F29&gt;0),(F$5&gt;0)),(F29/F$5*100),"")</f>
        <v>35.634743875278396</v>
      </c>
      <c r="H29" s="10">
        <v>12.6</v>
      </c>
      <c r="I29" s="20">
        <f>IF(AND((H29&gt;0),(H$5&gt;0)),(H29/H$5*100),"")</f>
        <v>32.64248704663213</v>
      </c>
      <c r="J29" s="10">
        <v>14.3</v>
      </c>
      <c r="K29" s="20">
        <f aca="true" t="shared" si="38" ref="K29:K34">IF(AND((J29&gt;0),(J$5&gt;0)),(J29/J$5*100),"")</f>
        <v>32.426303854875286</v>
      </c>
      <c r="L29" s="10">
        <v>13.2</v>
      </c>
      <c r="M29" s="20">
        <f aca="true" t="shared" si="39" ref="M29:M34">IF(AND((L29&gt;0),(L$5&gt;0)),(L29/L$5*100),"")</f>
        <v>32.67326732673268</v>
      </c>
      <c r="N29" s="10">
        <v>14.2</v>
      </c>
      <c r="O29" s="20">
        <f aca="true" t="shared" si="40" ref="O29:O34">IF(AND((N29&gt;0),(N$5&gt;0)),(N29/N$5*100),"")</f>
        <v>32.272727272727266</v>
      </c>
      <c r="P29" s="10">
        <v>14.2</v>
      </c>
      <c r="Q29" s="20">
        <f aca="true" t="shared" si="41" ref="Q29:Q34">IF(AND((P29&gt;0),(P$5&gt;0)),(P29/P$5*100),"")</f>
        <v>29.769392033542974</v>
      </c>
      <c r="R29" s="10">
        <v>13.8</v>
      </c>
      <c r="S29" s="20">
        <f aca="true" t="shared" si="42" ref="S29:S34">IF(AND((R29&gt;0),(R$5&gt;0)),(R29/R$5*100),"")</f>
        <v>31.870669745958434</v>
      </c>
      <c r="T29" s="10">
        <v>15.8</v>
      </c>
      <c r="U29" s="20">
        <f aca="true" t="shared" si="43" ref="U29:U34">IF(AND((T29&gt;0),(T$5&gt;0)),(T29/T$5*100),"")</f>
        <v>35.909090909090914</v>
      </c>
      <c r="V29" s="10">
        <v>15</v>
      </c>
      <c r="W29" s="20">
        <f>IF(AND((V29&gt;0),(V$5&gt;0)),(V29/V$5*100),"")</f>
        <v>34.090909090909086</v>
      </c>
      <c r="X29" s="10">
        <v>16</v>
      </c>
      <c r="Y29" s="20">
        <f aca="true" t="shared" si="44" ref="Y29:Y34">IF(AND((X29&gt;0),(X$5&gt;0)),(X29/X$5*100),"")</f>
        <v>35.634743875278396</v>
      </c>
      <c r="Z29" s="10"/>
      <c r="AA29" s="20"/>
      <c r="AB29" s="10">
        <v>15.1</v>
      </c>
      <c r="AC29" s="20">
        <f aca="true" t="shared" si="45" ref="AC29:AC34">IF(AND((AB29&gt;0),(AB$5&gt;0)),(AB29/AB$5*100),"")</f>
        <v>35.44600938967136</v>
      </c>
      <c r="AD29" s="10">
        <v>8.3</v>
      </c>
      <c r="AE29" s="20">
        <f aca="true" t="shared" si="46" ref="AE29:AE34">IF(AND((AD29&gt;0),(AD$5&gt;0)),(AD29/AD$5*100),"")</f>
        <v>29.122807017543863</v>
      </c>
      <c r="AG29" s="11" t="str">
        <f t="shared" si="0"/>
        <v>     External base</v>
      </c>
      <c r="AH29" s="12">
        <f t="shared" si="9"/>
        <v>14</v>
      </c>
      <c r="AI29" s="57">
        <f t="shared" si="1"/>
        <v>8.3</v>
      </c>
      <c r="AJ29" s="13" t="str">
        <f t="shared" si="2"/>
        <v>–</v>
      </c>
      <c r="AK29" s="58">
        <f t="shared" si="3"/>
        <v>16</v>
      </c>
      <c r="AL29" s="59">
        <f t="shared" si="4"/>
        <v>29.122807017543863</v>
      </c>
      <c r="AM29" s="14" t="str">
        <f t="shared" si="10"/>
        <v>–</v>
      </c>
      <c r="AN29" s="60">
        <f t="shared" si="5"/>
        <v>35.909090909090914</v>
      </c>
      <c r="AO29" s="61">
        <f t="shared" si="6"/>
        <v>13.957142857142857</v>
      </c>
      <c r="AP29" s="62">
        <f t="shared" si="11"/>
        <v>33.119817375849735</v>
      </c>
      <c r="AQ29" s="13">
        <f t="shared" si="7"/>
        <v>1.9527945599592749</v>
      </c>
      <c r="AR29" s="63">
        <f t="shared" si="12"/>
        <v>2.09802288679974</v>
      </c>
      <c r="AS29" s="13">
        <f t="shared" si="8"/>
        <v>13.8</v>
      </c>
      <c r="AT29" s="14">
        <f t="shared" si="13"/>
        <v>32.93556085918855</v>
      </c>
    </row>
    <row r="30" spans="1:46" ht="13.5">
      <c r="A30" s="9" t="s">
        <v>39</v>
      </c>
      <c r="B30" s="10">
        <v>28.5</v>
      </c>
      <c r="C30" s="20">
        <f t="shared" si="35"/>
        <v>68.01909307875896</v>
      </c>
      <c r="D30" s="10">
        <v>28</v>
      </c>
      <c r="E30" s="20">
        <f t="shared" si="36"/>
        <v>71.06598984771574</v>
      </c>
      <c r="F30" s="10">
        <v>35</v>
      </c>
      <c r="G30" s="20">
        <f t="shared" si="37"/>
        <v>77.9510022271715</v>
      </c>
      <c r="H30" s="10">
        <v>26</v>
      </c>
      <c r="I30" s="20">
        <f>IF(AND((H30&gt;0),(H$5&gt;0)),(H30/H$5*100),"")</f>
        <v>67.35751295336787</v>
      </c>
      <c r="J30" s="10">
        <v>30.9</v>
      </c>
      <c r="K30" s="20">
        <f t="shared" si="38"/>
        <v>70.06802721088434</v>
      </c>
      <c r="L30" s="10">
        <v>32</v>
      </c>
      <c r="M30" s="20">
        <f t="shared" si="39"/>
        <v>79.20792079207921</v>
      </c>
      <c r="N30" s="10">
        <v>34.3</v>
      </c>
      <c r="O30" s="20">
        <f t="shared" si="40"/>
        <v>77.95454545454544</v>
      </c>
      <c r="P30" s="10">
        <v>34.3</v>
      </c>
      <c r="Q30" s="20">
        <f t="shared" si="41"/>
        <v>71.90775681341718</v>
      </c>
      <c r="R30" s="10">
        <v>32.2</v>
      </c>
      <c r="S30" s="20">
        <f t="shared" si="42"/>
        <v>74.36489607390301</v>
      </c>
      <c r="T30" s="10">
        <v>32.5</v>
      </c>
      <c r="U30" s="20">
        <f t="shared" si="43"/>
        <v>73.86363636363636</v>
      </c>
      <c r="V30" s="10">
        <v>30.4</v>
      </c>
      <c r="W30" s="20">
        <f>IF(AND((V30&gt;0),(V$5&gt;0)),(V30/V$5*100),"")</f>
        <v>69.0909090909091</v>
      </c>
      <c r="X30" s="10">
        <v>32.4</v>
      </c>
      <c r="Y30" s="20">
        <f t="shared" si="44"/>
        <v>72.16035634743875</v>
      </c>
      <c r="Z30" s="10"/>
      <c r="AA30" s="20"/>
      <c r="AB30" s="10">
        <v>31.5</v>
      </c>
      <c r="AC30" s="20">
        <f t="shared" si="45"/>
        <v>73.94366197183099</v>
      </c>
      <c r="AD30" s="10">
        <v>20.2</v>
      </c>
      <c r="AE30" s="20">
        <f t="shared" si="46"/>
        <v>70.87719298245614</v>
      </c>
      <c r="AG30" s="11" t="str">
        <f t="shared" si="0"/>
        <v>     External primary branch</v>
      </c>
      <c r="AH30" s="12">
        <f t="shared" si="9"/>
        <v>14</v>
      </c>
      <c r="AI30" s="57">
        <f t="shared" si="1"/>
        <v>20.2</v>
      </c>
      <c r="AJ30" s="13" t="str">
        <f t="shared" si="2"/>
        <v>–</v>
      </c>
      <c r="AK30" s="58">
        <f t="shared" si="3"/>
        <v>35</v>
      </c>
      <c r="AL30" s="59">
        <f t="shared" si="4"/>
        <v>67.35751295336787</v>
      </c>
      <c r="AM30" s="14" t="str">
        <f t="shared" si="10"/>
        <v>–</v>
      </c>
      <c r="AN30" s="60">
        <f t="shared" si="5"/>
        <v>79.20792079207921</v>
      </c>
      <c r="AO30" s="61">
        <f t="shared" si="6"/>
        <v>30.585714285714282</v>
      </c>
      <c r="AP30" s="62">
        <f t="shared" si="11"/>
        <v>72.70232151486533</v>
      </c>
      <c r="AQ30" s="13">
        <f t="shared" si="7"/>
        <v>3.9177813860667765</v>
      </c>
      <c r="AR30" s="63">
        <f t="shared" si="12"/>
        <v>3.72647707495692</v>
      </c>
      <c r="AS30" s="13">
        <f t="shared" si="8"/>
        <v>28.5</v>
      </c>
      <c r="AT30" s="14">
        <f t="shared" si="13"/>
        <v>68.01909307875896</v>
      </c>
    </row>
    <row r="31" spans="1:46" ht="13.5">
      <c r="A31" s="9" t="s">
        <v>40</v>
      </c>
      <c r="B31" s="10">
        <v>13.3</v>
      </c>
      <c r="C31" s="20">
        <f t="shared" si="35"/>
        <v>31.74224343675418</v>
      </c>
      <c r="D31" s="10">
        <v>13</v>
      </c>
      <c r="E31" s="20">
        <f t="shared" si="36"/>
        <v>32.99492385786802</v>
      </c>
      <c r="F31" s="10">
        <v>15.5</v>
      </c>
      <c r="G31" s="20">
        <f t="shared" si="37"/>
        <v>34.52115812917595</v>
      </c>
      <c r="H31" s="10">
        <v>11.1</v>
      </c>
      <c r="I31" s="20">
        <f>IF(AND((H31&gt;0),(H$5&gt;0)),(H31/H$5*100),"")</f>
        <v>28.75647668393782</v>
      </c>
      <c r="J31" s="10">
        <v>13.9</v>
      </c>
      <c r="K31" s="20">
        <f t="shared" si="38"/>
        <v>31.519274376417233</v>
      </c>
      <c r="L31" s="10">
        <v>12.9</v>
      </c>
      <c r="M31" s="20">
        <f t="shared" si="39"/>
        <v>31.93069306930693</v>
      </c>
      <c r="N31" s="10">
        <v>14.4</v>
      </c>
      <c r="O31" s="20">
        <f t="shared" si="40"/>
        <v>32.72727272727273</v>
      </c>
      <c r="P31" s="10">
        <v>14.5</v>
      </c>
      <c r="Q31" s="20">
        <f t="shared" si="41"/>
        <v>30.398322851153036</v>
      </c>
      <c r="R31" s="10">
        <v>14.4</v>
      </c>
      <c r="S31" s="20">
        <f t="shared" si="42"/>
        <v>33.25635103926097</v>
      </c>
      <c r="T31" s="10">
        <v>15.2</v>
      </c>
      <c r="U31" s="20">
        <f t="shared" si="43"/>
        <v>34.54545454545455</v>
      </c>
      <c r="V31" s="10">
        <v>13.3</v>
      </c>
      <c r="W31" s="20">
        <f>IF(AND((V31&gt;0),(V$5&gt;0)),(V31/V$5*100),"")</f>
        <v>30.22727272727273</v>
      </c>
      <c r="X31" s="10">
        <v>14.4</v>
      </c>
      <c r="Y31" s="20">
        <f t="shared" si="44"/>
        <v>32.071269487750556</v>
      </c>
      <c r="Z31" s="10"/>
      <c r="AA31" s="20"/>
      <c r="AB31" s="10">
        <v>15.2</v>
      </c>
      <c r="AC31" s="20">
        <f t="shared" si="45"/>
        <v>35.68075117370892</v>
      </c>
      <c r="AD31" s="10">
        <v>9.3</v>
      </c>
      <c r="AE31" s="20">
        <f t="shared" si="46"/>
        <v>32.631578947368425</v>
      </c>
      <c r="AG31" s="11" t="str">
        <f t="shared" si="0"/>
        <v>     External secondary branch</v>
      </c>
      <c r="AH31" s="12">
        <f t="shared" si="9"/>
        <v>14</v>
      </c>
      <c r="AI31" s="57">
        <f t="shared" si="1"/>
        <v>9.3</v>
      </c>
      <c r="AJ31" s="13" t="str">
        <f t="shared" si="2"/>
        <v>–</v>
      </c>
      <c r="AK31" s="58">
        <f t="shared" si="3"/>
        <v>15.5</v>
      </c>
      <c r="AL31" s="59">
        <f t="shared" si="4"/>
        <v>28.75647668393782</v>
      </c>
      <c r="AM31" s="14" t="str">
        <f t="shared" si="10"/>
        <v>–</v>
      </c>
      <c r="AN31" s="60">
        <f t="shared" si="5"/>
        <v>35.68075117370892</v>
      </c>
      <c r="AO31" s="61">
        <f t="shared" si="6"/>
        <v>13.600000000000003</v>
      </c>
      <c r="AP31" s="62">
        <f t="shared" si="11"/>
        <v>32.35736021805015</v>
      </c>
      <c r="AQ31" s="13">
        <f t="shared" si="7"/>
        <v>1.6943344506823832</v>
      </c>
      <c r="AR31" s="63">
        <f t="shared" si="12"/>
        <v>1.8528049492854206</v>
      </c>
      <c r="AS31" s="13">
        <f t="shared" si="8"/>
        <v>13.3</v>
      </c>
      <c r="AT31" s="14">
        <f t="shared" si="13"/>
        <v>31.74224343675418</v>
      </c>
    </row>
    <row r="32" spans="1:46" ht="13.5">
      <c r="A32" s="9" t="s">
        <v>41</v>
      </c>
      <c r="B32" s="10">
        <v>9.6</v>
      </c>
      <c r="C32" s="20">
        <f t="shared" si="35"/>
        <v>22.911694510739856</v>
      </c>
      <c r="D32" s="10">
        <v>9.2</v>
      </c>
      <c r="E32" s="20">
        <f t="shared" si="36"/>
        <v>23.350253807106597</v>
      </c>
      <c r="F32" s="10">
        <v>11.3</v>
      </c>
      <c r="G32" s="20">
        <f t="shared" si="37"/>
        <v>25.16703786191537</v>
      </c>
      <c r="H32" s="10"/>
      <c r="I32" s="20"/>
      <c r="J32" s="10"/>
      <c r="K32" s="20">
        <f t="shared" si="38"/>
      </c>
      <c r="L32" s="10">
        <v>11.2</v>
      </c>
      <c r="M32" s="20">
        <f t="shared" si="39"/>
        <v>27.72277227722772</v>
      </c>
      <c r="N32" s="10">
        <v>11.5</v>
      </c>
      <c r="O32" s="20">
        <f t="shared" si="40"/>
        <v>26.136363636363637</v>
      </c>
      <c r="P32" s="10">
        <v>12.1</v>
      </c>
      <c r="Q32" s="20">
        <f t="shared" si="41"/>
        <v>25.366876310272534</v>
      </c>
      <c r="R32" s="10">
        <v>11.3</v>
      </c>
      <c r="S32" s="20">
        <f t="shared" si="42"/>
        <v>26.096997690531182</v>
      </c>
      <c r="T32" s="10"/>
      <c r="U32" s="20"/>
      <c r="V32" s="10"/>
      <c r="W32" s="20"/>
      <c r="X32" s="10">
        <v>11.8</v>
      </c>
      <c r="Y32" s="20">
        <f t="shared" si="44"/>
        <v>26.280623608017823</v>
      </c>
      <c r="Z32" s="10"/>
      <c r="AA32" s="20"/>
      <c r="AB32" s="10">
        <v>11.3</v>
      </c>
      <c r="AC32" s="20">
        <f t="shared" si="45"/>
        <v>26.525821596244132</v>
      </c>
      <c r="AD32" s="10">
        <v>7.4</v>
      </c>
      <c r="AE32" s="20">
        <f t="shared" si="46"/>
        <v>25.964912280701757</v>
      </c>
      <c r="AG32" s="11" t="str">
        <f t="shared" si="0"/>
        <v>     Internal base</v>
      </c>
      <c r="AH32" s="12">
        <f t="shared" si="9"/>
        <v>10</v>
      </c>
      <c r="AI32" s="57">
        <f t="shared" si="1"/>
        <v>7.4</v>
      </c>
      <c r="AJ32" s="13" t="str">
        <f t="shared" si="2"/>
        <v>–</v>
      </c>
      <c r="AK32" s="58">
        <f t="shared" si="3"/>
        <v>12.1</v>
      </c>
      <c r="AL32" s="59">
        <f t="shared" si="4"/>
        <v>22.911694510739856</v>
      </c>
      <c r="AM32" s="14" t="str">
        <f t="shared" si="10"/>
        <v>–</v>
      </c>
      <c r="AN32" s="60">
        <f t="shared" si="5"/>
        <v>27.72277227722772</v>
      </c>
      <c r="AO32" s="61">
        <f t="shared" si="6"/>
        <v>10.669999999999998</v>
      </c>
      <c r="AP32" s="62">
        <f t="shared" si="11"/>
        <v>25.55233535791206</v>
      </c>
      <c r="AQ32" s="13">
        <f t="shared" si="7"/>
        <v>1.471242860834193</v>
      </c>
      <c r="AR32" s="63">
        <f t="shared" si="12"/>
        <v>1.4530365872483333</v>
      </c>
      <c r="AS32" s="13">
        <f t="shared" si="8"/>
        <v>9.6</v>
      </c>
      <c r="AT32" s="14">
        <f t="shared" si="13"/>
        <v>22.911694510739856</v>
      </c>
    </row>
    <row r="33" spans="1:46" ht="13.5">
      <c r="A33" s="9" t="s">
        <v>42</v>
      </c>
      <c r="B33" s="10"/>
      <c r="C33" s="20"/>
      <c r="D33" s="10">
        <v>9.7</v>
      </c>
      <c r="E33" s="20">
        <f t="shared" si="36"/>
        <v>24.61928934010152</v>
      </c>
      <c r="F33" s="10"/>
      <c r="G33" s="20"/>
      <c r="H33" s="10"/>
      <c r="I33" s="20"/>
      <c r="J33" s="10"/>
      <c r="K33" s="20"/>
      <c r="L33" s="10"/>
      <c r="M33" s="20"/>
      <c r="N33" s="10">
        <v>15</v>
      </c>
      <c r="O33" s="20">
        <f t="shared" si="40"/>
        <v>34.090909090909086</v>
      </c>
      <c r="P33" s="10">
        <v>16.7</v>
      </c>
      <c r="Q33" s="20">
        <f t="shared" si="41"/>
        <v>35.010482180293494</v>
      </c>
      <c r="R33" s="10">
        <v>14.6</v>
      </c>
      <c r="S33" s="20">
        <f t="shared" si="42"/>
        <v>33.71824480369515</v>
      </c>
      <c r="T33" s="10">
        <v>14.1</v>
      </c>
      <c r="U33" s="20">
        <f t="shared" si="43"/>
        <v>32.04545454545455</v>
      </c>
      <c r="V33" s="10"/>
      <c r="W33" s="20"/>
      <c r="X33" s="10"/>
      <c r="Y33" s="20">
        <f t="shared" si="44"/>
      </c>
      <c r="Z33" s="10"/>
      <c r="AA33" s="20"/>
      <c r="AB33" s="10"/>
      <c r="AC33" s="20">
        <f t="shared" si="45"/>
      </c>
      <c r="AD33" s="10">
        <v>8.6</v>
      </c>
      <c r="AE33" s="20">
        <f t="shared" si="46"/>
        <v>30.175438596491226</v>
      </c>
      <c r="AG33" s="11" t="str">
        <f t="shared" si="0"/>
        <v>     Internal primary branch</v>
      </c>
      <c r="AH33" s="12">
        <f t="shared" si="9"/>
        <v>6</v>
      </c>
      <c r="AI33" s="57">
        <f t="shared" si="1"/>
        <v>8.6</v>
      </c>
      <c r="AJ33" s="13" t="str">
        <f t="shared" si="2"/>
        <v>–</v>
      </c>
      <c r="AK33" s="58">
        <f t="shared" si="3"/>
        <v>16.7</v>
      </c>
      <c r="AL33" s="59">
        <f t="shared" si="4"/>
        <v>24.61928934010152</v>
      </c>
      <c r="AM33" s="14" t="str">
        <f t="shared" si="10"/>
        <v>–</v>
      </c>
      <c r="AN33" s="60">
        <f t="shared" si="5"/>
        <v>35.010482180293494</v>
      </c>
      <c r="AO33" s="61">
        <f t="shared" si="6"/>
        <v>13.116666666666665</v>
      </c>
      <c r="AP33" s="62">
        <f t="shared" si="11"/>
        <v>31.609969759490838</v>
      </c>
      <c r="AQ33" s="13">
        <f t="shared" si="7"/>
        <v>3.2133575379448143</v>
      </c>
      <c r="AR33" s="63">
        <f t="shared" si="12"/>
        <v>3.8283288190718707</v>
      </c>
      <c r="AS33" s="13" t="str">
        <f t="shared" si="8"/>
        <v>?</v>
      </c>
      <c r="AT33" s="14" t="str">
        <f t="shared" si="13"/>
        <v>?</v>
      </c>
    </row>
    <row r="34" spans="1:46" ht="13.5">
      <c r="A34" s="9" t="s">
        <v>43</v>
      </c>
      <c r="B34" s="10">
        <v>12</v>
      </c>
      <c r="C34" s="20">
        <f t="shared" si="35"/>
        <v>28.639618138424822</v>
      </c>
      <c r="D34" s="10">
        <v>9.6</v>
      </c>
      <c r="E34" s="20">
        <f t="shared" si="36"/>
        <v>24.36548223350254</v>
      </c>
      <c r="F34" s="10">
        <v>12.8</v>
      </c>
      <c r="G34" s="20">
        <f t="shared" si="37"/>
        <v>28.507795100222722</v>
      </c>
      <c r="H34" s="10"/>
      <c r="I34" s="20"/>
      <c r="J34" s="10"/>
      <c r="K34" s="20">
        <f t="shared" si="38"/>
      </c>
      <c r="L34" s="10">
        <v>10.9</v>
      </c>
      <c r="M34" s="20">
        <f t="shared" si="39"/>
        <v>26.980198019801982</v>
      </c>
      <c r="N34" s="10">
        <v>12</v>
      </c>
      <c r="O34" s="20">
        <f t="shared" si="40"/>
        <v>27.27272727272727</v>
      </c>
      <c r="P34" s="10">
        <v>11.8</v>
      </c>
      <c r="Q34" s="20">
        <f t="shared" si="41"/>
        <v>24.737945492662476</v>
      </c>
      <c r="R34" s="10">
        <v>12.1</v>
      </c>
      <c r="S34" s="20">
        <f t="shared" si="42"/>
        <v>27.9445727482679</v>
      </c>
      <c r="T34" s="10">
        <v>12</v>
      </c>
      <c r="U34" s="20">
        <f t="shared" si="43"/>
        <v>27.27272727272727</v>
      </c>
      <c r="V34" s="10"/>
      <c r="W34" s="20"/>
      <c r="X34" s="10">
        <v>13.4</v>
      </c>
      <c r="Y34" s="20">
        <f t="shared" si="44"/>
        <v>29.84409799554566</v>
      </c>
      <c r="Z34" s="10"/>
      <c r="AA34" s="20"/>
      <c r="AB34" s="10">
        <v>13.2</v>
      </c>
      <c r="AC34" s="20">
        <f t="shared" si="45"/>
        <v>30.985915492957744</v>
      </c>
      <c r="AD34" s="10">
        <v>7.7</v>
      </c>
      <c r="AE34" s="20">
        <f t="shared" si="46"/>
        <v>27.017543859649123</v>
      </c>
      <c r="AG34" s="11" t="str">
        <f t="shared" si="0"/>
        <v>     Internal secondary branch</v>
      </c>
      <c r="AH34" s="12">
        <f t="shared" si="9"/>
        <v>11</v>
      </c>
      <c r="AI34" s="57">
        <f t="shared" si="1"/>
        <v>7.7</v>
      </c>
      <c r="AJ34" s="13" t="str">
        <f t="shared" si="2"/>
        <v>–</v>
      </c>
      <c r="AK34" s="58">
        <f t="shared" si="3"/>
        <v>13.4</v>
      </c>
      <c r="AL34" s="59">
        <f t="shared" si="4"/>
        <v>24.36548223350254</v>
      </c>
      <c r="AM34" s="14" t="str">
        <f t="shared" si="10"/>
        <v>–</v>
      </c>
      <c r="AN34" s="60">
        <f t="shared" si="5"/>
        <v>30.985915492957744</v>
      </c>
      <c r="AO34" s="61">
        <f t="shared" si="6"/>
        <v>11.590909090909092</v>
      </c>
      <c r="AP34" s="62">
        <f t="shared" si="11"/>
        <v>27.59714760240814</v>
      </c>
      <c r="AQ34" s="13">
        <f t="shared" si="7"/>
        <v>1.6646047851994927</v>
      </c>
      <c r="AR34" s="63">
        <f t="shared" si="12"/>
        <v>1.9523069417648073</v>
      </c>
      <c r="AS34" s="13">
        <f t="shared" si="8"/>
        <v>12</v>
      </c>
      <c r="AT34" s="14">
        <f t="shared" si="13"/>
        <v>28.639618138424822</v>
      </c>
    </row>
    <row r="35" spans="1:46" ht="13.5">
      <c r="A35" s="21" t="s">
        <v>45</v>
      </c>
      <c r="B35" s="25"/>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73"/>
      <c r="AG35" s="11" t="str">
        <f t="shared" si="0"/>
        <v>Claw 3 lengths</v>
      </c>
      <c r="AH35" s="12"/>
      <c r="AI35" s="57"/>
      <c r="AJ35" s="13"/>
      <c r="AK35" s="58"/>
      <c r="AL35" s="59"/>
      <c r="AM35" s="14"/>
      <c r="AN35" s="60"/>
      <c r="AO35" s="61"/>
      <c r="AP35" s="62"/>
      <c r="AQ35" s="13"/>
      <c r="AR35" s="63"/>
      <c r="AS35" s="13"/>
      <c r="AT35" s="14"/>
    </row>
    <row r="36" spans="1:46" ht="13.5">
      <c r="A36" s="9" t="s">
        <v>38</v>
      </c>
      <c r="B36" s="10">
        <v>14</v>
      </c>
      <c r="C36" s="20">
        <f aca="true" t="shared" si="47" ref="C36:C41">IF(AND((B36&gt;0),(B$5&gt;0)),(B36/B$5*100),"")</f>
        <v>33.41288782816229</v>
      </c>
      <c r="D36" s="10">
        <v>13.3</v>
      </c>
      <c r="E36" s="20">
        <f aca="true" t="shared" si="48" ref="E36:E41">IF(AND((D36&gt;0),(D$5&gt;0)),(D36/D$5*100),"")</f>
        <v>33.756345177664976</v>
      </c>
      <c r="F36" s="10">
        <v>15.5</v>
      </c>
      <c r="G36" s="20">
        <f aca="true" t="shared" si="49" ref="G36:G41">IF(AND((F36&gt;0),(F$5&gt;0)),(F36/F$5*100),"")</f>
        <v>34.52115812917595</v>
      </c>
      <c r="H36" s="10">
        <v>12.8</v>
      </c>
      <c r="I36" s="20">
        <f aca="true" t="shared" si="50" ref="I36:I41">IF(AND((H36&gt;0),(H$5&gt;0)),(H36/H$5*100),"")</f>
        <v>33.160621761658035</v>
      </c>
      <c r="J36" s="10">
        <v>13.4</v>
      </c>
      <c r="K36" s="20">
        <f aca="true" t="shared" si="51" ref="K36:K41">IF(AND((J36&gt;0),(J$5&gt;0)),(J36/J$5*100),"")</f>
        <v>30.385487528344672</v>
      </c>
      <c r="L36" s="10">
        <v>13.1</v>
      </c>
      <c r="M36" s="20">
        <f aca="true" t="shared" si="52" ref="M36:M41">IF(AND((L36&gt;0),(L$5&gt;0)),(L36/L$5*100),"")</f>
        <v>32.42574257425743</v>
      </c>
      <c r="N36" s="10">
        <v>15</v>
      </c>
      <c r="O36" s="20">
        <f aca="true" t="shared" si="53" ref="O36:O41">IF(AND((N36&gt;0),(N$5&gt;0)),(N36/N$5*100),"")</f>
        <v>34.090909090909086</v>
      </c>
      <c r="P36" s="10"/>
      <c r="Q36" s="20">
        <f aca="true" t="shared" si="54" ref="Q36:Q41">IF(AND((P36&gt;0),(P$5&gt;0)),(P36/P$5*100),"")</f>
      </c>
      <c r="R36" s="10">
        <v>13.5</v>
      </c>
      <c r="S36" s="20">
        <f aca="true" t="shared" si="55" ref="S36:S41">IF(AND((R36&gt;0),(R$5&gt;0)),(R36/R$5*100),"")</f>
        <v>31.177829099307164</v>
      </c>
      <c r="T36" s="10">
        <v>15.9</v>
      </c>
      <c r="U36" s="20">
        <f aca="true" t="shared" si="56" ref="U36:U41">IF(AND((T36&gt;0),(T$5&gt;0)),(T36/T$5*100),"")</f>
        <v>36.13636363636364</v>
      </c>
      <c r="V36" s="10">
        <v>16.1</v>
      </c>
      <c r="W36" s="20">
        <f aca="true" t="shared" si="57" ref="W36:W41">IF(AND((V36&gt;0),(V$5&gt;0)),(V36/V$5*100),"")</f>
        <v>36.59090909090909</v>
      </c>
      <c r="X36" s="10">
        <v>16.2</v>
      </c>
      <c r="Y36" s="20">
        <f aca="true" t="shared" si="58" ref="Y36:Y41">IF(AND((X36&gt;0),(X$5&gt;0)),(X36/X$5*100),"")</f>
        <v>36.080178173719375</v>
      </c>
      <c r="Z36" s="10">
        <v>14</v>
      </c>
      <c r="AA36" s="20">
        <f aca="true" t="shared" si="59" ref="AA36:AA41">IF(AND((Z36&gt;0),(Z$5&gt;0)),(Z36/Z$5*100),"")</f>
        <v>33.898305084745765</v>
      </c>
      <c r="AB36" s="10">
        <v>14.8</v>
      </c>
      <c r="AC36" s="20">
        <f aca="true" t="shared" si="60" ref="AC36:AC41">IF(AND((AB36&gt;0),(AB$5&gt;0)),(AB36/AB$5*100),"")</f>
        <v>34.74178403755869</v>
      </c>
      <c r="AD36" s="10">
        <v>8.9</v>
      </c>
      <c r="AE36" s="20">
        <f aca="true" t="shared" si="61" ref="AE36:AE41">IF(AND((AD36&gt;0),(AD$5&gt;0)),(AD36/AD$5*100),"")</f>
        <v>31.2280701754386</v>
      </c>
      <c r="AG36" s="11" t="str">
        <f t="shared" si="0"/>
        <v>     External base</v>
      </c>
      <c r="AH36" s="12">
        <f t="shared" si="9"/>
        <v>14</v>
      </c>
      <c r="AI36" s="57">
        <f t="shared" si="1"/>
        <v>8.9</v>
      </c>
      <c r="AJ36" s="13" t="str">
        <f t="shared" si="2"/>
        <v>–</v>
      </c>
      <c r="AK36" s="58">
        <f t="shared" si="3"/>
        <v>16.2</v>
      </c>
      <c r="AL36" s="59">
        <f t="shared" si="4"/>
        <v>30.385487528344672</v>
      </c>
      <c r="AM36" s="14" t="str">
        <f t="shared" si="10"/>
        <v>–</v>
      </c>
      <c r="AN36" s="60">
        <f t="shared" si="5"/>
        <v>36.59090909090909</v>
      </c>
      <c r="AO36" s="61">
        <f t="shared" si="6"/>
        <v>14.035714285714286</v>
      </c>
      <c r="AP36" s="62">
        <f t="shared" si="11"/>
        <v>33.686185099158195</v>
      </c>
      <c r="AQ36" s="13">
        <f t="shared" si="7"/>
        <v>1.8829629445502667</v>
      </c>
      <c r="AR36" s="63">
        <f t="shared" si="12"/>
        <v>1.908797324138725</v>
      </c>
      <c r="AS36" s="13">
        <f t="shared" si="8"/>
        <v>14</v>
      </c>
      <c r="AT36" s="14">
        <f t="shared" si="13"/>
        <v>33.41288782816229</v>
      </c>
    </row>
    <row r="37" spans="1:46" ht="13.5">
      <c r="A37" s="9" t="s">
        <v>39</v>
      </c>
      <c r="B37" s="10">
        <v>29.2</v>
      </c>
      <c r="C37" s="20">
        <f t="shared" si="47"/>
        <v>69.68973747016707</v>
      </c>
      <c r="D37" s="10">
        <v>28</v>
      </c>
      <c r="E37" s="20">
        <f t="shared" si="48"/>
        <v>71.06598984771574</v>
      </c>
      <c r="F37" s="10">
        <v>35.3</v>
      </c>
      <c r="G37" s="20">
        <f t="shared" si="49"/>
        <v>78.61915367483296</v>
      </c>
      <c r="H37" s="10">
        <v>25.6</v>
      </c>
      <c r="I37" s="20">
        <f t="shared" si="50"/>
        <v>66.32124352331607</v>
      </c>
      <c r="J37" s="10">
        <v>31.6</v>
      </c>
      <c r="K37" s="20">
        <f t="shared" si="51"/>
        <v>71.65532879818595</v>
      </c>
      <c r="L37" s="10">
        <v>31.8</v>
      </c>
      <c r="M37" s="20">
        <f t="shared" si="52"/>
        <v>78.71287128712872</v>
      </c>
      <c r="N37" s="10">
        <v>33.4</v>
      </c>
      <c r="O37" s="20">
        <f t="shared" si="53"/>
        <v>75.9090909090909</v>
      </c>
      <c r="P37" s="10"/>
      <c r="Q37" s="20">
        <f t="shared" si="54"/>
      </c>
      <c r="R37" s="10">
        <v>33.5</v>
      </c>
      <c r="S37" s="20">
        <f t="shared" si="55"/>
        <v>77.36720554272519</v>
      </c>
      <c r="T37" s="10">
        <v>34.2</v>
      </c>
      <c r="U37" s="20">
        <f t="shared" si="56"/>
        <v>77.72727272727273</v>
      </c>
      <c r="V37" s="10">
        <v>30.4</v>
      </c>
      <c r="W37" s="20">
        <f t="shared" si="57"/>
        <v>69.0909090909091</v>
      </c>
      <c r="X37" s="10">
        <v>33.9</v>
      </c>
      <c r="Y37" s="20">
        <f t="shared" si="58"/>
        <v>75.50111358574611</v>
      </c>
      <c r="Z37" s="10">
        <v>29.6</v>
      </c>
      <c r="AA37" s="20">
        <f t="shared" si="59"/>
        <v>71.67070217917676</v>
      </c>
      <c r="AB37" s="10">
        <v>32.7</v>
      </c>
      <c r="AC37" s="20">
        <f t="shared" si="60"/>
        <v>76.7605633802817</v>
      </c>
      <c r="AD37" s="10">
        <v>21</v>
      </c>
      <c r="AE37" s="20">
        <f t="shared" si="61"/>
        <v>73.68421052631578</v>
      </c>
      <c r="AG37" s="11" t="str">
        <f t="shared" si="0"/>
        <v>     External primary branch</v>
      </c>
      <c r="AH37" s="12">
        <f t="shared" si="9"/>
        <v>14</v>
      </c>
      <c r="AI37" s="57">
        <f t="shared" si="1"/>
        <v>21</v>
      </c>
      <c r="AJ37" s="13" t="str">
        <f t="shared" si="2"/>
        <v>–</v>
      </c>
      <c r="AK37" s="58">
        <f t="shared" si="3"/>
        <v>35.3</v>
      </c>
      <c r="AL37" s="59">
        <f t="shared" si="4"/>
        <v>66.32124352331607</v>
      </c>
      <c r="AM37" s="14" t="str">
        <f t="shared" si="10"/>
        <v>–</v>
      </c>
      <c r="AN37" s="60">
        <f t="shared" si="5"/>
        <v>78.71287128712872</v>
      </c>
      <c r="AO37" s="61">
        <f t="shared" si="6"/>
        <v>30.728571428571428</v>
      </c>
      <c r="AP37" s="62">
        <f t="shared" si="11"/>
        <v>73.84109946734749</v>
      </c>
      <c r="AQ37" s="13">
        <f t="shared" si="7"/>
        <v>3.8802118442224236</v>
      </c>
      <c r="AR37" s="63">
        <f t="shared" si="12"/>
        <v>3.953728991144957</v>
      </c>
      <c r="AS37" s="13">
        <f t="shared" si="8"/>
        <v>29.2</v>
      </c>
      <c r="AT37" s="14">
        <f t="shared" si="13"/>
        <v>69.68973747016707</v>
      </c>
    </row>
    <row r="38" spans="1:46" ht="13.5">
      <c r="A38" s="9" t="s">
        <v>40</v>
      </c>
      <c r="B38" s="10">
        <v>13.7</v>
      </c>
      <c r="C38" s="20">
        <f t="shared" si="47"/>
        <v>32.69689737470167</v>
      </c>
      <c r="D38" s="10">
        <v>13</v>
      </c>
      <c r="E38" s="20">
        <f t="shared" si="48"/>
        <v>32.99492385786802</v>
      </c>
      <c r="F38" s="10">
        <v>14.9</v>
      </c>
      <c r="G38" s="20">
        <f t="shared" si="49"/>
        <v>33.184855233853014</v>
      </c>
      <c r="H38" s="10">
        <v>12.2</v>
      </c>
      <c r="I38" s="20">
        <f t="shared" si="50"/>
        <v>31.606217616580306</v>
      </c>
      <c r="J38" s="10">
        <v>13</v>
      </c>
      <c r="K38" s="20">
        <f t="shared" si="51"/>
        <v>29.47845804988662</v>
      </c>
      <c r="L38" s="10">
        <v>13.5</v>
      </c>
      <c r="M38" s="20">
        <f t="shared" si="52"/>
        <v>33.415841584158414</v>
      </c>
      <c r="N38" s="10">
        <v>14.5</v>
      </c>
      <c r="O38" s="20">
        <f t="shared" si="53"/>
        <v>32.95454545454545</v>
      </c>
      <c r="P38" s="10"/>
      <c r="Q38" s="20">
        <f t="shared" si="54"/>
      </c>
      <c r="R38" s="10">
        <v>14</v>
      </c>
      <c r="S38" s="20">
        <f t="shared" si="55"/>
        <v>32.33256351039262</v>
      </c>
      <c r="T38" s="10">
        <v>15.9</v>
      </c>
      <c r="U38" s="20">
        <f t="shared" si="56"/>
        <v>36.13636363636364</v>
      </c>
      <c r="V38" s="10">
        <v>13.5</v>
      </c>
      <c r="W38" s="20">
        <f t="shared" si="57"/>
        <v>30.681818181818183</v>
      </c>
      <c r="X38" s="10">
        <v>14.6</v>
      </c>
      <c r="Y38" s="20">
        <f t="shared" si="58"/>
        <v>32.516703786191535</v>
      </c>
      <c r="Z38" s="10">
        <v>14.2</v>
      </c>
      <c r="AA38" s="20">
        <f t="shared" si="59"/>
        <v>34.38256658595641</v>
      </c>
      <c r="AB38" s="10">
        <v>14.6</v>
      </c>
      <c r="AC38" s="20">
        <f t="shared" si="60"/>
        <v>34.27230046948357</v>
      </c>
      <c r="AD38" s="10">
        <v>9.6</v>
      </c>
      <c r="AE38" s="20">
        <f t="shared" si="61"/>
        <v>33.68421052631579</v>
      </c>
      <c r="AG38" s="11" t="str">
        <f t="shared" si="0"/>
        <v>     External secondary branch</v>
      </c>
      <c r="AH38" s="12">
        <f t="shared" si="9"/>
        <v>14</v>
      </c>
      <c r="AI38" s="57">
        <f t="shared" si="1"/>
        <v>9.6</v>
      </c>
      <c r="AJ38" s="13" t="str">
        <f t="shared" si="2"/>
        <v>–</v>
      </c>
      <c r="AK38" s="58">
        <f t="shared" si="3"/>
        <v>15.9</v>
      </c>
      <c r="AL38" s="59">
        <f t="shared" si="4"/>
        <v>29.47845804988662</v>
      </c>
      <c r="AM38" s="14" t="str">
        <f t="shared" si="10"/>
        <v>–</v>
      </c>
      <c r="AN38" s="60">
        <f t="shared" si="5"/>
        <v>36.13636363636364</v>
      </c>
      <c r="AO38" s="61">
        <f t="shared" si="6"/>
        <v>13.657142857142855</v>
      </c>
      <c r="AP38" s="62">
        <f t="shared" si="11"/>
        <v>32.88130470486537</v>
      </c>
      <c r="AQ38" s="13">
        <f t="shared" si="7"/>
        <v>1.4929136642121106</v>
      </c>
      <c r="AR38" s="63">
        <f t="shared" si="12"/>
        <v>1.625183520374716</v>
      </c>
      <c r="AS38" s="13">
        <f t="shared" si="8"/>
        <v>13.7</v>
      </c>
      <c r="AT38" s="14">
        <f t="shared" si="13"/>
        <v>32.69689737470167</v>
      </c>
    </row>
    <row r="39" spans="1:46" ht="13.5">
      <c r="A39" s="9" t="s">
        <v>41</v>
      </c>
      <c r="B39" s="10">
        <v>9.4</v>
      </c>
      <c r="C39" s="20">
        <f t="shared" si="47"/>
        <v>22.43436754176611</v>
      </c>
      <c r="D39" s="10">
        <v>9.2</v>
      </c>
      <c r="E39" s="20">
        <f t="shared" si="48"/>
        <v>23.350253807106597</v>
      </c>
      <c r="F39" s="10">
        <v>10.4</v>
      </c>
      <c r="G39" s="20">
        <f t="shared" si="49"/>
        <v>23.16258351893096</v>
      </c>
      <c r="H39" s="10">
        <v>8</v>
      </c>
      <c r="I39" s="20">
        <f t="shared" si="50"/>
        <v>20.72538860103627</v>
      </c>
      <c r="J39" s="10">
        <v>10.3</v>
      </c>
      <c r="K39" s="20">
        <f t="shared" si="51"/>
        <v>23.356009070294785</v>
      </c>
      <c r="L39" s="10">
        <v>11</v>
      </c>
      <c r="M39" s="20">
        <f t="shared" si="52"/>
        <v>27.22772277227723</v>
      </c>
      <c r="N39" s="10">
        <v>12.1</v>
      </c>
      <c r="O39" s="20">
        <f t="shared" si="53"/>
        <v>27.499999999999996</v>
      </c>
      <c r="P39" s="10"/>
      <c r="Q39" s="20">
        <f t="shared" si="54"/>
      </c>
      <c r="R39" s="10">
        <v>11.1</v>
      </c>
      <c r="S39" s="20">
        <f t="shared" si="55"/>
        <v>25.635103926096996</v>
      </c>
      <c r="T39" s="10">
        <v>12</v>
      </c>
      <c r="U39" s="20">
        <f t="shared" si="56"/>
        <v>27.27272727272727</v>
      </c>
      <c r="V39" s="10">
        <v>11.8</v>
      </c>
      <c r="W39" s="20">
        <f t="shared" si="57"/>
        <v>26.81818181818182</v>
      </c>
      <c r="X39" s="10">
        <v>11.4</v>
      </c>
      <c r="Y39" s="20">
        <f t="shared" si="58"/>
        <v>25.38975501113586</v>
      </c>
      <c r="Z39" s="10"/>
      <c r="AA39" s="20">
        <f t="shared" si="59"/>
      </c>
      <c r="AB39" s="10">
        <v>11.2</v>
      </c>
      <c r="AC39" s="20">
        <f t="shared" si="60"/>
        <v>26.29107981220657</v>
      </c>
      <c r="AD39" s="10">
        <v>6.8</v>
      </c>
      <c r="AE39" s="20">
        <f t="shared" si="61"/>
        <v>23.859649122807017</v>
      </c>
      <c r="AG39" s="11" t="str">
        <f t="shared" si="0"/>
        <v>     Internal base</v>
      </c>
      <c r="AH39" s="12">
        <f t="shared" si="9"/>
        <v>13</v>
      </c>
      <c r="AI39" s="57">
        <f t="shared" si="1"/>
        <v>6.8</v>
      </c>
      <c r="AJ39" s="13" t="str">
        <f t="shared" si="2"/>
        <v>–</v>
      </c>
      <c r="AK39" s="58">
        <f t="shared" si="3"/>
        <v>12.1</v>
      </c>
      <c r="AL39" s="59">
        <f t="shared" si="4"/>
        <v>20.72538860103627</v>
      </c>
      <c r="AM39" s="14" t="str">
        <f t="shared" si="10"/>
        <v>–</v>
      </c>
      <c r="AN39" s="60">
        <f t="shared" si="5"/>
        <v>27.499999999999996</v>
      </c>
      <c r="AO39" s="61">
        <f t="shared" si="6"/>
        <v>10.36153846153846</v>
      </c>
      <c r="AP39" s="62">
        <f t="shared" si="11"/>
        <v>24.84790940573596</v>
      </c>
      <c r="AQ39" s="13">
        <f t="shared" si="7"/>
        <v>1.6085907194075624</v>
      </c>
      <c r="AR39" s="63">
        <f t="shared" si="12"/>
        <v>2.1710386663804906</v>
      </c>
      <c r="AS39" s="13">
        <f t="shared" si="8"/>
        <v>9.4</v>
      </c>
      <c r="AT39" s="14">
        <f t="shared" si="13"/>
        <v>22.43436754176611</v>
      </c>
    </row>
    <row r="40" spans="1:46" ht="13.5">
      <c r="A40" s="9" t="s">
        <v>42</v>
      </c>
      <c r="B40" s="10">
        <v>11.5</v>
      </c>
      <c r="C40" s="20">
        <f t="shared" si="47"/>
        <v>27.446300715990457</v>
      </c>
      <c r="D40" s="10">
        <v>10</v>
      </c>
      <c r="E40" s="20">
        <f t="shared" si="48"/>
        <v>25.380710659898476</v>
      </c>
      <c r="F40" s="10">
        <v>14.5</v>
      </c>
      <c r="G40" s="20">
        <f t="shared" si="49"/>
        <v>32.29398663697105</v>
      </c>
      <c r="H40" s="10">
        <v>11</v>
      </c>
      <c r="I40" s="20">
        <f t="shared" si="50"/>
        <v>28.497409326424872</v>
      </c>
      <c r="J40" s="10">
        <v>13</v>
      </c>
      <c r="K40" s="20">
        <f t="shared" si="51"/>
        <v>29.47845804988662</v>
      </c>
      <c r="L40" s="10">
        <v>13</v>
      </c>
      <c r="M40" s="20">
        <f t="shared" si="52"/>
        <v>32.17821782178218</v>
      </c>
      <c r="N40" s="10">
        <v>16</v>
      </c>
      <c r="O40" s="20">
        <f t="shared" si="53"/>
        <v>36.36363636363637</v>
      </c>
      <c r="P40" s="10"/>
      <c r="Q40" s="20">
        <f t="shared" si="54"/>
      </c>
      <c r="R40" s="10">
        <v>15.6</v>
      </c>
      <c r="S40" s="20">
        <f t="shared" si="55"/>
        <v>36.027713625866056</v>
      </c>
      <c r="T40" s="10">
        <v>13.3</v>
      </c>
      <c r="U40" s="20">
        <f t="shared" si="56"/>
        <v>30.22727272727273</v>
      </c>
      <c r="V40" s="10">
        <v>13.6</v>
      </c>
      <c r="W40" s="20">
        <f t="shared" si="57"/>
        <v>30.909090909090907</v>
      </c>
      <c r="X40" s="10"/>
      <c r="Y40" s="20">
        <f t="shared" si="58"/>
      </c>
      <c r="Z40" s="10"/>
      <c r="AA40" s="20">
        <f t="shared" si="59"/>
      </c>
      <c r="AB40" s="10">
        <v>12.7</v>
      </c>
      <c r="AC40" s="20">
        <f t="shared" si="60"/>
        <v>29.812206572769952</v>
      </c>
      <c r="AD40" s="10">
        <v>8.4</v>
      </c>
      <c r="AE40" s="20">
        <f t="shared" si="61"/>
        <v>29.47368421052632</v>
      </c>
      <c r="AG40" s="11" t="str">
        <f t="shared" si="0"/>
        <v>     Internal primary branch</v>
      </c>
      <c r="AH40" s="12">
        <f t="shared" si="9"/>
        <v>12</v>
      </c>
      <c r="AI40" s="57">
        <f t="shared" si="1"/>
        <v>8.4</v>
      </c>
      <c r="AJ40" s="13" t="str">
        <f t="shared" si="2"/>
        <v>–</v>
      </c>
      <c r="AK40" s="58">
        <f t="shared" si="3"/>
        <v>16</v>
      </c>
      <c r="AL40" s="59">
        <f t="shared" si="4"/>
        <v>25.380710659898476</v>
      </c>
      <c r="AM40" s="14" t="str">
        <f t="shared" si="10"/>
        <v>–</v>
      </c>
      <c r="AN40" s="60">
        <f t="shared" si="5"/>
        <v>36.36363636363637</v>
      </c>
      <c r="AO40" s="61">
        <f t="shared" si="6"/>
        <v>12.716666666666667</v>
      </c>
      <c r="AP40" s="62">
        <f t="shared" si="11"/>
        <v>30.67405730167633</v>
      </c>
      <c r="AQ40" s="13">
        <f t="shared" si="7"/>
        <v>2.2155784524109903</v>
      </c>
      <c r="AR40" s="63">
        <f t="shared" si="12"/>
        <v>3.204589614576137</v>
      </c>
      <c r="AS40" s="13">
        <f t="shared" si="8"/>
        <v>11.5</v>
      </c>
      <c r="AT40" s="14">
        <f t="shared" si="13"/>
        <v>27.446300715990457</v>
      </c>
    </row>
    <row r="41" spans="1:46" ht="13.5">
      <c r="A41" s="9" t="s">
        <v>43</v>
      </c>
      <c r="B41" s="10">
        <v>10.5</v>
      </c>
      <c r="C41" s="20">
        <f t="shared" si="47"/>
        <v>25.059665871121716</v>
      </c>
      <c r="D41" s="10">
        <v>9.9</v>
      </c>
      <c r="E41" s="20">
        <f t="shared" si="48"/>
        <v>25.126903553299496</v>
      </c>
      <c r="F41" s="10">
        <v>12.8</v>
      </c>
      <c r="G41" s="20">
        <f t="shared" si="49"/>
        <v>28.507795100222722</v>
      </c>
      <c r="H41" s="10">
        <v>9.8</v>
      </c>
      <c r="I41" s="20">
        <f t="shared" si="50"/>
        <v>25.38860103626943</v>
      </c>
      <c r="J41" s="10">
        <v>10.8</v>
      </c>
      <c r="K41" s="20">
        <f t="shared" si="51"/>
        <v>24.48979591836735</v>
      </c>
      <c r="L41" s="10">
        <v>12.5</v>
      </c>
      <c r="M41" s="20">
        <f t="shared" si="52"/>
        <v>30.94059405940594</v>
      </c>
      <c r="N41" s="10">
        <v>12.7</v>
      </c>
      <c r="O41" s="20">
        <f t="shared" si="53"/>
        <v>28.863636363636363</v>
      </c>
      <c r="P41" s="10"/>
      <c r="Q41" s="20">
        <f t="shared" si="54"/>
      </c>
      <c r="R41" s="10">
        <v>11.9</v>
      </c>
      <c r="S41" s="20">
        <f t="shared" si="55"/>
        <v>27.48267898383372</v>
      </c>
      <c r="T41" s="10">
        <v>12.7</v>
      </c>
      <c r="U41" s="20">
        <f t="shared" si="56"/>
        <v>28.863636363636363</v>
      </c>
      <c r="V41" s="10">
        <v>12.2</v>
      </c>
      <c r="W41" s="20">
        <f t="shared" si="57"/>
        <v>27.727272727272727</v>
      </c>
      <c r="X41" s="10">
        <v>14.5</v>
      </c>
      <c r="Y41" s="20">
        <f t="shared" si="58"/>
        <v>32.29398663697105</v>
      </c>
      <c r="Z41" s="10"/>
      <c r="AA41" s="20">
        <f t="shared" si="59"/>
      </c>
      <c r="AB41" s="10">
        <v>11.5</v>
      </c>
      <c r="AC41" s="20">
        <f t="shared" si="60"/>
        <v>26.995305164319248</v>
      </c>
      <c r="AD41" s="10">
        <v>7.5</v>
      </c>
      <c r="AE41" s="20">
        <f t="shared" si="61"/>
        <v>26.31578947368421</v>
      </c>
      <c r="AG41" s="11" t="str">
        <f t="shared" si="0"/>
        <v>     Internal secondary branch</v>
      </c>
      <c r="AH41" s="12">
        <f t="shared" si="9"/>
        <v>13</v>
      </c>
      <c r="AI41" s="57">
        <f t="shared" si="1"/>
        <v>7.5</v>
      </c>
      <c r="AJ41" s="13" t="str">
        <f t="shared" si="2"/>
        <v>–</v>
      </c>
      <c r="AK41" s="58">
        <f t="shared" si="3"/>
        <v>14.5</v>
      </c>
      <c r="AL41" s="59">
        <f t="shared" si="4"/>
        <v>24.48979591836735</v>
      </c>
      <c r="AM41" s="14" t="str">
        <f t="shared" si="10"/>
        <v>–</v>
      </c>
      <c r="AN41" s="60">
        <f t="shared" si="5"/>
        <v>32.29398663697105</v>
      </c>
      <c r="AO41" s="61">
        <f t="shared" si="6"/>
        <v>11.484615384615385</v>
      </c>
      <c r="AP41" s="62">
        <f t="shared" si="11"/>
        <v>27.542743173233873</v>
      </c>
      <c r="AQ41" s="13">
        <f t="shared" si="7"/>
        <v>1.7831835546974872</v>
      </c>
      <c r="AR41" s="63">
        <f t="shared" si="12"/>
        <v>2.351348546072536</v>
      </c>
      <c r="AS41" s="13">
        <f t="shared" si="8"/>
        <v>10.5</v>
      </c>
      <c r="AT41" s="14">
        <f t="shared" si="13"/>
        <v>25.059665871121716</v>
      </c>
    </row>
    <row r="42" spans="1:46" ht="13.5">
      <c r="A42" s="21" t="s">
        <v>46</v>
      </c>
      <c r="B42" s="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73"/>
      <c r="AG42" s="11" t="str">
        <f t="shared" si="0"/>
        <v>Claw 4 lengths</v>
      </c>
      <c r="AH42" s="12"/>
      <c r="AI42" s="57"/>
      <c r="AJ42" s="13"/>
      <c r="AK42" s="58"/>
      <c r="AL42" s="59"/>
      <c r="AM42" s="14"/>
      <c r="AN42" s="60"/>
      <c r="AO42" s="61"/>
      <c r="AP42" s="62"/>
      <c r="AQ42" s="13"/>
      <c r="AR42" s="63"/>
      <c r="AS42" s="13"/>
      <c r="AT42" s="14"/>
    </row>
    <row r="43" spans="1:46" ht="13.5">
      <c r="A43" s="9" t="s">
        <v>47</v>
      </c>
      <c r="B43" s="10"/>
      <c r="C43" s="20"/>
      <c r="D43" s="10"/>
      <c r="E43" s="20">
        <f aca="true" t="shared" si="62" ref="E43:E48">IF(AND((D43&gt;0),(D$5&gt;0)),(D43/D$5*100),"")</f>
      </c>
      <c r="F43" s="10"/>
      <c r="G43" s="20">
        <f aca="true" t="shared" si="63" ref="G43:G48">IF(AND((F43&gt;0),(F$5&gt;0)),(F43/F$5*100),"")</f>
      </c>
      <c r="H43" s="10"/>
      <c r="I43" s="20">
        <f aca="true" t="shared" si="64" ref="I43:I48">IF(AND((H43&gt;0),(H$5&gt;0)),(H43/H$5*100),"")</f>
      </c>
      <c r="J43" s="10"/>
      <c r="K43" s="20">
        <f aca="true" t="shared" si="65" ref="K43:K48">IF(AND((J43&gt;0),(J$5&gt;0)),(J43/J$5*100),"")</f>
      </c>
      <c r="L43" s="10"/>
      <c r="M43" s="20"/>
      <c r="N43" s="10"/>
      <c r="O43" s="20">
        <f aca="true" t="shared" si="66" ref="O43:O48">IF(AND((N43&gt;0),(N$5&gt;0)),(N43/N$5*100),"")</f>
      </c>
      <c r="P43" s="10"/>
      <c r="Q43" s="20">
        <f aca="true" t="shared" si="67" ref="Q43:Q48">IF(AND((P43&gt;0),(P$5&gt;0)),(P43/P$5*100),"")</f>
      </c>
      <c r="R43" s="10"/>
      <c r="S43" s="20"/>
      <c r="T43" s="10"/>
      <c r="U43" s="20">
        <f aca="true" t="shared" si="68" ref="U43:U48">IF(AND((T43&gt;0),(T$5&gt;0)),(T43/T$5*100),"")</f>
      </c>
      <c r="V43" s="10"/>
      <c r="W43" s="20">
        <f aca="true" t="shared" si="69" ref="W43:W48">IF(AND((V43&gt;0),(V$5&gt;0)),(V43/V$5*100),"")</f>
      </c>
      <c r="X43" s="10"/>
      <c r="Y43" s="20">
        <f aca="true" t="shared" si="70" ref="Y43:Y48">IF(AND((X43&gt;0),(X$5&gt;0)),(X43/X$5*100),"")</f>
      </c>
      <c r="Z43" s="10"/>
      <c r="AA43" s="20">
        <f aca="true" t="shared" si="71" ref="AA43:AA48">IF(AND((Z43&gt;0),(Z$5&gt;0)),(Z43/Z$5*100),"")</f>
      </c>
      <c r="AB43" s="10"/>
      <c r="AC43" s="20">
        <f aca="true" t="shared" si="72" ref="AC43:AC48">IF(AND((AB43&gt;0),(AB$5&gt;0)),(AB43/AB$5*100),"")</f>
      </c>
      <c r="AD43" s="10"/>
      <c r="AE43" s="20">
        <f aca="true" t="shared" si="73" ref="AE43:AE48">IF(AND((AD43&gt;0),(AD$5&gt;0)),(AD43/AD$5*100),"")</f>
      </c>
      <c r="AG43" s="11" t="str">
        <f t="shared" si="0"/>
        <v>     Anterior base</v>
      </c>
      <c r="AH43" s="12">
        <f t="shared" si="9"/>
        <v>0</v>
      </c>
      <c r="AI43" s="57">
        <f t="shared" si="1"/>
      </c>
      <c r="AJ43" s="13" t="str">
        <f t="shared" si="2"/>
        <v>?</v>
      </c>
      <c r="AK43" s="58">
        <f t="shared" si="3"/>
      </c>
      <c r="AL43" s="59">
        <f t="shared" si="4"/>
      </c>
      <c r="AM43" s="14" t="str">
        <f t="shared" si="10"/>
        <v>?</v>
      </c>
      <c r="AN43" s="60">
        <f t="shared" si="5"/>
      </c>
      <c r="AO43" s="61" t="str">
        <f t="shared" si="6"/>
        <v>?</v>
      </c>
      <c r="AP43" s="62" t="str">
        <f t="shared" si="11"/>
        <v>?</v>
      </c>
      <c r="AQ43" s="13" t="str">
        <f t="shared" si="7"/>
        <v>?</v>
      </c>
      <c r="AR43" s="63" t="str">
        <f t="shared" si="12"/>
        <v>?</v>
      </c>
      <c r="AS43" s="13" t="str">
        <f t="shared" si="8"/>
        <v>?</v>
      </c>
      <c r="AT43" s="14" t="str">
        <f t="shared" si="13"/>
        <v>?</v>
      </c>
    </row>
    <row r="44" spans="1:46" ht="13.5">
      <c r="A44" s="9" t="s">
        <v>48</v>
      </c>
      <c r="B44" s="10"/>
      <c r="C44" s="20"/>
      <c r="D44" s="10"/>
      <c r="E44" s="20">
        <f t="shared" si="62"/>
      </c>
      <c r="F44" s="10"/>
      <c r="G44" s="20">
        <f t="shared" si="63"/>
      </c>
      <c r="H44" s="10"/>
      <c r="I44" s="20">
        <f t="shared" si="64"/>
      </c>
      <c r="J44" s="10"/>
      <c r="K44" s="20">
        <f t="shared" si="65"/>
      </c>
      <c r="L44" s="10"/>
      <c r="M44" s="20"/>
      <c r="N44" s="10"/>
      <c r="O44" s="20">
        <f t="shared" si="66"/>
      </c>
      <c r="P44" s="10"/>
      <c r="Q44" s="20">
        <f t="shared" si="67"/>
      </c>
      <c r="R44" s="10"/>
      <c r="S44" s="20"/>
      <c r="T44" s="10"/>
      <c r="U44" s="20">
        <f t="shared" si="68"/>
      </c>
      <c r="V44" s="10"/>
      <c r="W44" s="20">
        <f t="shared" si="69"/>
      </c>
      <c r="X44" s="10"/>
      <c r="Y44" s="20">
        <f t="shared" si="70"/>
      </c>
      <c r="Z44" s="10"/>
      <c r="AA44" s="20">
        <f t="shared" si="71"/>
      </c>
      <c r="AB44" s="10"/>
      <c r="AC44" s="20">
        <f t="shared" si="72"/>
      </c>
      <c r="AD44" s="10"/>
      <c r="AE44" s="20">
        <f t="shared" si="73"/>
      </c>
      <c r="AG44" s="11" t="str">
        <f t="shared" si="0"/>
        <v>     Anterior primary branch</v>
      </c>
      <c r="AH44" s="12">
        <f t="shared" si="9"/>
        <v>0</v>
      </c>
      <c r="AI44" s="57">
        <f t="shared" si="1"/>
      </c>
      <c r="AJ44" s="13" t="str">
        <f t="shared" si="2"/>
        <v>?</v>
      </c>
      <c r="AK44" s="58">
        <f t="shared" si="3"/>
      </c>
      <c r="AL44" s="59">
        <f t="shared" si="4"/>
      </c>
      <c r="AM44" s="14" t="str">
        <f t="shared" si="10"/>
        <v>?</v>
      </c>
      <c r="AN44" s="60">
        <f t="shared" si="5"/>
      </c>
      <c r="AO44" s="61" t="str">
        <f t="shared" si="6"/>
        <v>?</v>
      </c>
      <c r="AP44" s="62" t="str">
        <f t="shared" si="11"/>
        <v>?</v>
      </c>
      <c r="AQ44" s="13" t="str">
        <f t="shared" si="7"/>
        <v>?</v>
      </c>
      <c r="AR44" s="63" t="str">
        <f t="shared" si="12"/>
        <v>?</v>
      </c>
      <c r="AS44" s="13" t="str">
        <f t="shared" si="8"/>
        <v>?</v>
      </c>
      <c r="AT44" s="14" t="str">
        <f t="shared" si="13"/>
        <v>?</v>
      </c>
    </row>
    <row r="45" spans="1:46" ht="13.5">
      <c r="A45" s="9" t="s">
        <v>49</v>
      </c>
      <c r="B45" s="10"/>
      <c r="C45" s="20"/>
      <c r="D45" s="10"/>
      <c r="E45" s="20">
        <f t="shared" si="62"/>
      </c>
      <c r="F45" s="10"/>
      <c r="G45" s="20">
        <f t="shared" si="63"/>
      </c>
      <c r="H45" s="10"/>
      <c r="I45" s="20">
        <f t="shared" si="64"/>
      </c>
      <c r="J45" s="10"/>
      <c r="K45" s="20">
        <f t="shared" si="65"/>
      </c>
      <c r="L45" s="10"/>
      <c r="M45" s="20"/>
      <c r="N45" s="10"/>
      <c r="O45" s="20">
        <f t="shared" si="66"/>
      </c>
      <c r="P45" s="10"/>
      <c r="Q45" s="20">
        <f t="shared" si="67"/>
      </c>
      <c r="R45" s="10"/>
      <c r="S45" s="20"/>
      <c r="T45" s="10"/>
      <c r="U45" s="20">
        <f t="shared" si="68"/>
      </c>
      <c r="V45" s="10"/>
      <c r="W45" s="20">
        <f t="shared" si="69"/>
      </c>
      <c r="X45" s="10"/>
      <c r="Y45" s="20">
        <f t="shared" si="70"/>
      </c>
      <c r="Z45" s="10"/>
      <c r="AA45" s="20">
        <f t="shared" si="71"/>
      </c>
      <c r="AB45" s="10"/>
      <c r="AC45" s="20">
        <f t="shared" si="72"/>
      </c>
      <c r="AD45" s="10"/>
      <c r="AE45" s="20">
        <f t="shared" si="73"/>
      </c>
      <c r="AG45" s="11" t="str">
        <f t="shared" si="0"/>
        <v>     Anterior secondary branch</v>
      </c>
      <c r="AH45" s="12">
        <f>COUNT(B45,D45,F45,H45,J45,L45,N45,P45,R45,T45,V45,X45,Z45,AB45,AD45)</f>
        <v>0</v>
      </c>
      <c r="AI45" s="57">
        <f t="shared" si="1"/>
      </c>
      <c r="AJ45" s="13" t="str">
        <f t="shared" si="2"/>
        <v>?</v>
      </c>
      <c r="AK45" s="58">
        <f t="shared" si="3"/>
      </c>
      <c r="AL45" s="59">
        <f t="shared" si="4"/>
      </c>
      <c r="AM45" s="14" t="str">
        <f t="shared" si="10"/>
        <v>?</v>
      </c>
      <c r="AN45" s="60">
        <f t="shared" si="5"/>
      </c>
      <c r="AO45" s="61" t="str">
        <f t="shared" si="6"/>
        <v>?</v>
      </c>
      <c r="AP45" s="62" t="str">
        <f t="shared" si="11"/>
        <v>?</v>
      </c>
      <c r="AQ45" s="13" t="str">
        <f t="shared" si="7"/>
        <v>?</v>
      </c>
      <c r="AR45" s="63" t="str">
        <f t="shared" si="12"/>
        <v>?</v>
      </c>
      <c r="AS45" s="13" t="str">
        <f t="shared" si="8"/>
        <v>?</v>
      </c>
      <c r="AT45" s="14" t="str">
        <f t="shared" si="13"/>
        <v>?</v>
      </c>
    </row>
    <row r="46" spans="1:46" ht="13.5">
      <c r="A46" s="9" t="s">
        <v>50</v>
      </c>
      <c r="B46" s="10"/>
      <c r="C46" s="20"/>
      <c r="D46" s="10"/>
      <c r="E46" s="20">
        <f t="shared" si="62"/>
      </c>
      <c r="F46" s="10"/>
      <c r="G46" s="20">
        <f t="shared" si="63"/>
      </c>
      <c r="H46" s="10"/>
      <c r="I46" s="20">
        <f t="shared" si="64"/>
      </c>
      <c r="J46" s="10"/>
      <c r="K46" s="20">
        <f t="shared" si="65"/>
      </c>
      <c r="L46" s="10">
        <v>16.3</v>
      </c>
      <c r="M46" s="20">
        <f>IF(AND((L46&gt;0),(L$5&gt;0)),(L46/L$5*100),"")</f>
        <v>40.34653465346535</v>
      </c>
      <c r="N46" s="10"/>
      <c r="O46" s="20">
        <f t="shared" si="66"/>
      </c>
      <c r="P46" s="10">
        <v>16.8</v>
      </c>
      <c r="Q46" s="20">
        <f t="shared" si="67"/>
        <v>35.22012578616352</v>
      </c>
      <c r="R46" s="10"/>
      <c r="S46" s="20"/>
      <c r="T46" s="10"/>
      <c r="U46" s="20">
        <f t="shared" si="68"/>
      </c>
      <c r="V46" s="10"/>
      <c r="W46" s="20">
        <f t="shared" si="69"/>
      </c>
      <c r="X46" s="10"/>
      <c r="Y46" s="20">
        <f t="shared" si="70"/>
      </c>
      <c r="Z46" s="10"/>
      <c r="AA46" s="20">
        <f t="shared" si="71"/>
      </c>
      <c r="AB46" s="10"/>
      <c r="AC46" s="20">
        <f t="shared" si="72"/>
      </c>
      <c r="AD46" s="10">
        <v>9</v>
      </c>
      <c r="AE46" s="20">
        <f t="shared" si="73"/>
        <v>31.57894736842105</v>
      </c>
      <c r="AG46" s="11" t="str">
        <f t="shared" si="0"/>
        <v>     Posterior base</v>
      </c>
      <c r="AH46" s="12">
        <f>COUNT(B46,D46,F46,H46,J46,L46,N46,P46,R46,T46,V46,X46,Z46,AB46,AD46)</f>
        <v>3</v>
      </c>
      <c r="AI46" s="57">
        <f t="shared" si="1"/>
        <v>9</v>
      </c>
      <c r="AJ46" s="13" t="str">
        <f t="shared" si="2"/>
        <v>–</v>
      </c>
      <c r="AK46" s="58">
        <f t="shared" si="3"/>
        <v>16.8</v>
      </c>
      <c r="AL46" s="59">
        <f t="shared" si="4"/>
        <v>31.57894736842105</v>
      </c>
      <c r="AM46" s="14" t="str">
        <f t="shared" si="10"/>
        <v>–</v>
      </c>
      <c r="AN46" s="60">
        <f t="shared" si="5"/>
        <v>40.34653465346535</v>
      </c>
      <c r="AO46" s="61">
        <f t="shared" si="6"/>
        <v>14.033333333333333</v>
      </c>
      <c r="AP46" s="62">
        <f t="shared" si="11"/>
        <v>35.715202602683306</v>
      </c>
      <c r="AQ46" s="13">
        <f t="shared" si="7"/>
        <v>4.366157731156003</v>
      </c>
      <c r="AR46" s="63">
        <f t="shared" si="12"/>
        <v>4.40471026185711</v>
      </c>
      <c r="AS46" s="13" t="str">
        <f t="shared" si="8"/>
        <v>?</v>
      </c>
      <c r="AT46" s="14" t="str">
        <f t="shared" si="13"/>
        <v>?</v>
      </c>
    </row>
    <row r="47" spans="1:46" ht="13.5">
      <c r="A47" s="9" t="s">
        <v>51</v>
      </c>
      <c r="B47" s="10"/>
      <c r="C47" s="20"/>
      <c r="D47" s="10"/>
      <c r="E47" s="20">
        <f t="shared" si="62"/>
      </c>
      <c r="F47" s="10"/>
      <c r="G47" s="20">
        <f t="shared" si="63"/>
      </c>
      <c r="H47" s="10"/>
      <c r="I47" s="20">
        <f t="shared" si="64"/>
      </c>
      <c r="J47" s="10"/>
      <c r="K47" s="20">
        <f t="shared" si="65"/>
      </c>
      <c r="L47" s="10">
        <v>36.7</v>
      </c>
      <c r="M47" s="20">
        <f>IF(AND((L47&gt;0),(L$5&gt;0)),(L47/L$5*100),"")</f>
        <v>90.84158415841586</v>
      </c>
      <c r="N47" s="10"/>
      <c r="O47" s="20">
        <f t="shared" si="66"/>
      </c>
      <c r="P47" s="10">
        <v>40</v>
      </c>
      <c r="Q47" s="20">
        <f t="shared" si="67"/>
        <v>83.85744234800838</v>
      </c>
      <c r="R47" s="10"/>
      <c r="S47" s="20"/>
      <c r="T47" s="10"/>
      <c r="U47" s="20">
        <f t="shared" si="68"/>
      </c>
      <c r="V47" s="10"/>
      <c r="W47" s="20">
        <f t="shared" si="69"/>
      </c>
      <c r="X47" s="10"/>
      <c r="Y47" s="20">
        <f t="shared" si="70"/>
      </c>
      <c r="Z47" s="10"/>
      <c r="AA47" s="20">
        <f t="shared" si="71"/>
      </c>
      <c r="AB47" s="10"/>
      <c r="AC47" s="20">
        <f t="shared" si="72"/>
      </c>
      <c r="AD47" s="10">
        <v>24.2</v>
      </c>
      <c r="AE47" s="20">
        <f t="shared" si="73"/>
        <v>84.91228070175438</v>
      </c>
      <c r="AG47" s="11" t="str">
        <f t="shared" si="0"/>
        <v>     Posterior primary branch</v>
      </c>
      <c r="AH47" s="12">
        <f>COUNT(B47,D47,F47,H47,J47,L47,N47,P47,R47,T47,V47,X47,Z47,AB47,AD47)</f>
        <v>3</v>
      </c>
      <c r="AI47" s="57">
        <f t="shared" si="1"/>
        <v>24.2</v>
      </c>
      <c r="AJ47" s="13" t="str">
        <f t="shared" si="2"/>
        <v>–</v>
      </c>
      <c r="AK47" s="58">
        <f t="shared" si="3"/>
        <v>40</v>
      </c>
      <c r="AL47" s="59">
        <f t="shared" si="4"/>
        <v>83.85744234800838</v>
      </c>
      <c r="AM47" s="14" t="str">
        <f t="shared" si="10"/>
        <v>–</v>
      </c>
      <c r="AN47" s="60">
        <f t="shared" si="5"/>
        <v>90.84158415841586</v>
      </c>
      <c r="AO47" s="61">
        <f t="shared" si="6"/>
        <v>33.63333333333333</v>
      </c>
      <c r="AP47" s="62">
        <f t="shared" si="11"/>
        <v>86.53710240272619</v>
      </c>
      <c r="AQ47" s="13">
        <f t="shared" si="7"/>
        <v>8.334466589610468</v>
      </c>
      <c r="AR47" s="63">
        <f t="shared" si="12"/>
        <v>3.764916118180613</v>
      </c>
      <c r="AS47" s="13" t="str">
        <f t="shared" si="8"/>
        <v>?</v>
      </c>
      <c r="AT47" s="14" t="str">
        <f t="shared" si="13"/>
        <v>?</v>
      </c>
    </row>
    <row r="48" spans="1:46" ht="14.25" thickBot="1">
      <c r="A48" s="9" t="s">
        <v>52</v>
      </c>
      <c r="B48" s="10"/>
      <c r="C48" s="20"/>
      <c r="D48" s="10"/>
      <c r="E48" s="20">
        <f t="shared" si="62"/>
      </c>
      <c r="F48" s="10"/>
      <c r="G48" s="20">
        <f t="shared" si="63"/>
      </c>
      <c r="H48" s="10"/>
      <c r="I48" s="20">
        <f t="shared" si="64"/>
      </c>
      <c r="J48" s="10"/>
      <c r="K48" s="20">
        <f t="shared" si="65"/>
      </c>
      <c r="L48" s="10">
        <v>15.6</v>
      </c>
      <c r="M48" s="20">
        <f>IF(AND((L48&gt;0),(L$5&gt;0)),(L48/L$5*100),"")</f>
        <v>38.613861386138616</v>
      </c>
      <c r="N48" s="10"/>
      <c r="O48" s="20">
        <f t="shared" si="66"/>
      </c>
      <c r="P48" s="10">
        <v>16</v>
      </c>
      <c r="Q48" s="20">
        <f t="shared" si="67"/>
        <v>33.54297693920335</v>
      </c>
      <c r="R48" s="10"/>
      <c r="S48" s="20"/>
      <c r="T48" s="10"/>
      <c r="U48" s="20">
        <f t="shared" si="68"/>
      </c>
      <c r="V48" s="10"/>
      <c r="W48" s="20">
        <f t="shared" si="69"/>
      </c>
      <c r="X48" s="10"/>
      <c r="Y48" s="20">
        <f t="shared" si="70"/>
      </c>
      <c r="Z48" s="10"/>
      <c r="AA48" s="20">
        <f t="shared" si="71"/>
      </c>
      <c r="AB48" s="10"/>
      <c r="AC48" s="20">
        <f t="shared" si="72"/>
      </c>
      <c r="AD48" s="10">
        <v>9.4</v>
      </c>
      <c r="AE48" s="20">
        <f t="shared" si="73"/>
        <v>32.98245614035088</v>
      </c>
      <c r="AG48" s="16" t="str">
        <f t="shared" si="0"/>
        <v>     Posterior secondary branch</v>
      </c>
      <c r="AH48" s="17">
        <f>COUNT(B48,D48,F48,H48,J48,L48,N48,P48,R48,T48,V48,X48,Z48,AB48,AD48)</f>
        <v>3</v>
      </c>
      <c r="AI48" s="64">
        <f t="shared" si="1"/>
        <v>9.4</v>
      </c>
      <c r="AJ48" s="65" t="str">
        <f t="shared" si="2"/>
        <v>–</v>
      </c>
      <c r="AK48" s="66">
        <f t="shared" si="3"/>
        <v>16</v>
      </c>
      <c r="AL48" s="67">
        <f t="shared" si="4"/>
        <v>32.98245614035088</v>
      </c>
      <c r="AM48" s="68" t="str">
        <f t="shared" si="10"/>
        <v>–</v>
      </c>
      <c r="AN48" s="69">
        <f t="shared" si="5"/>
        <v>38.613861386138616</v>
      </c>
      <c r="AO48" s="70">
        <f t="shared" si="6"/>
        <v>13.666666666666666</v>
      </c>
      <c r="AP48" s="71">
        <f t="shared" si="11"/>
        <v>35.04643148856428</v>
      </c>
      <c r="AQ48" s="65">
        <f t="shared" si="7"/>
        <v>3.7004504230341104</v>
      </c>
      <c r="AR48" s="72">
        <f t="shared" si="12"/>
        <v>3.1021706830970195</v>
      </c>
      <c r="AS48" s="65" t="str">
        <f t="shared" si="8"/>
        <v>?</v>
      </c>
      <c r="AT48" s="68" t="str">
        <f t="shared" si="13"/>
        <v>?</v>
      </c>
    </row>
    <row r="49" spans="1:46" ht="13.5">
      <c r="A49" s="18" t="s">
        <v>3</v>
      </c>
      <c r="B49" s="80">
        <v>1</v>
      </c>
      <c r="C49" s="80"/>
      <c r="D49" s="80">
        <v>1</v>
      </c>
      <c r="E49" s="80"/>
      <c r="F49" s="80">
        <v>1</v>
      </c>
      <c r="G49" s="80"/>
      <c r="H49" s="80">
        <v>1</v>
      </c>
      <c r="I49" s="80"/>
      <c r="J49" s="80">
        <v>1</v>
      </c>
      <c r="K49" s="80"/>
      <c r="L49" s="80">
        <v>1</v>
      </c>
      <c r="M49" s="80"/>
      <c r="N49" s="80">
        <v>1</v>
      </c>
      <c r="O49" s="80"/>
      <c r="P49" s="80">
        <v>1</v>
      </c>
      <c r="Q49" s="80"/>
      <c r="R49" s="80">
        <v>1</v>
      </c>
      <c r="S49" s="80"/>
      <c r="T49" s="80">
        <v>1</v>
      </c>
      <c r="U49" s="80"/>
      <c r="V49" s="80">
        <v>1</v>
      </c>
      <c r="W49" s="80"/>
      <c r="X49" s="80">
        <v>1</v>
      </c>
      <c r="Y49" s="80"/>
      <c r="Z49" s="80">
        <v>1</v>
      </c>
      <c r="AA49" s="80"/>
      <c r="AB49" s="80">
        <v>1</v>
      </c>
      <c r="AC49" s="80"/>
      <c r="AD49" s="80">
        <v>1</v>
      </c>
      <c r="AE49" s="80"/>
      <c r="AH49" s="15"/>
      <c r="AI49" s="13"/>
      <c r="AJ49" s="13"/>
      <c r="AK49" s="13"/>
      <c r="AL49" s="14"/>
      <c r="AM49" s="14"/>
      <c r="AN49" s="14"/>
      <c r="AO49" s="41">
        <f t="shared" si="6"/>
        <v>1</v>
      </c>
      <c r="AP49" s="14"/>
      <c r="AQ49" s="13"/>
      <c r="AR49" s="14"/>
      <c r="AS49" s="13"/>
      <c r="AT49" s="14"/>
    </row>
    <row r="50" spans="1:46" ht="13.5">
      <c r="A50" s="18" t="s">
        <v>6</v>
      </c>
      <c r="B50" s="79">
        <v>0</v>
      </c>
      <c r="C50" s="79"/>
      <c r="D50" s="79">
        <v>0</v>
      </c>
      <c r="E50" s="79"/>
      <c r="F50" s="79">
        <v>0</v>
      </c>
      <c r="G50" s="79"/>
      <c r="H50" s="79">
        <v>0</v>
      </c>
      <c r="I50" s="79"/>
      <c r="J50" s="79">
        <v>0</v>
      </c>
      <c r="K50" s="79"/>
      <c r="L50" s="79">
        <v>0</v>
      </c>
      <c r="M50" s="79"/>
      <c r="N50" s="79">
        <v>0</v>
      </c>
      <c r="O50" s="79"/>
      <c r="P50" s="79">
        <v>0</v>
      </c>
      <c r="Q50" s="79"/>
      <c r="R50" s="79">
        <v>0</v>
      </c>
      <c r="S50" s="79"/>
      <c r="T50" s="79">
        <v>0</v>
      </c>
      <c r="U50" s="79"/>
      <c r="V50" s="79">
        <v>0</v>
      </c>
      <c r="W50" s="79"/>
      <c r="X50" s="79">
        <v>0</v>
      </c>
      <c r="Y50" s="79"/>
      <c r="Z50" s="79">
        <v>0</v>
      </c>
      <c r="AA50" s="79"/>
      <c r="AB50" s="79">
        <v>0</v>
      </c>
      <c r="AC50" s="79"/>
      <c r="AD50" s="79">
        <v>0</v>
      </c>
      <c r="AE50" s="79"/>
      <c r="AH50" s="15"/>
      <c r="AI50" s="13"/>
      <c r="AJ50" s="13"/>
      <c r="AK50" s="13"/>
      <c r="AL50" s="14"/>
      <c r="AM50" s="14"/>
      <c r="AN50" s="14"/>
      <c r="AO50" s="41" t="str">
        <f t="shared" si="6"/>
        <v>?</v>
      </c>
      <c r="AP50" s="14"/>
      <c r="AQ50" s="13"/>
      <c r="AR50" s="14"/>
      <c r="AS50" s="13"/>
      <c r="AT50" s="14"/>
    </row>
    <row r="51" spans="1:46" ht="13.5">
      <c r="A51" s="18" t="s">
        <v>18</v>
      </c>
      <c r="B51" s="79">
        <v>0</v>
      </c>
      <c r="C51" s="79"/>
      <c r="D51" s="79">
        <v>0</v>
      </c>
      <c r="E51" s="79"/>
      <c r="F51" s="79">
        <v>0</v>
      </c>
      <c r="G51" s="79"/>
      <c r="H51" s="79">
        <v>0</v>
      </c>
      <c r="I51" s="79"/>
      <c r="J51" s="79">
        <v>0</v>
      </c>
      <c r="K51" s="79"/>
      <c r="L51" s="79">
        <v>0</v>
      </c>
      <c r="M51" s="79"/>
      <c r="N51" s="79">
        <v>0</v>
      </c>
      <c r="O51" s="79"/>
      <c r="P51" s="79">
        <v>0</v>
      </c>
      <c r="Q51" s="79"/>
      <c r="R51" s="79">
        <v>0</v>
      </c>
      <c r="S51" s="79"/>
      <c r="T51" s="79">
        <v>0</v>
      </c>
      <c r="U51" s="79"/>
      <c r="V51" s="79">
        <v>0</v>
      </c>
      <c r="W51" s="79"/>
      <c r="X51" s="79">
        <v>0</v>
      </c>
      <c r="Y51" s="79"/>
      <c r="Z51" s="79">
        <v>0</v>
      </c>
      <c r="AA51" s="79"/>
      <c r="AB51" s="79">
        <v>0</v>
      </c>
      <c r="AC51" s="79"/>
      <c r="AD51" s="79">
        <v>0</v>
      </c>
      <c r="AE51" s="79"/>
      <c r="AH51" s="15"/>
      <c r="AI51" s="13"/>
      <c r="AJ51" s="13"/>
      <c r="AK51" s="13"/>
      <c r="AL51" s="14"/>
      <c r="AM51" s="14"/>
      <c r="AN51" s="14"/>
      <c r="AO51" s="41" t="str">
        <f t="shared" si="6"/>
        <v>?</v>
      </c>
      <c r="AP51" s="14"/>
      <c r="AQ51" s="13"/>
      <c r="AR51" s="14"/>
      <c r="AS51" s="13"/>
      <c r="AT51" s="14"/>
    </row>
    <row r="52" spans="1:46" ht="13.5">
      <c r="A52" s="18" t="s">
        <v>19</v>
      </c>
      <c r="B52" s="79">
        <v>0</v>
      </c>
      <c r="C52" s="79"/>
      <c r="D52" s="79">
        <v>0</v>
      </c>
      <c r="E52" s="79"/>
      <c r="F52" s="79">
        <v>0</v>
      </c>
      <c r="G52" s="79"/>
      <c r="H52" s="79">
        <v>0</v>
      </c>
      <c r="I52" s="79"/>
      <c r="J52" s="79">
        <v>0</v>
      </c>
      <c r="K52" s="79"/>
      <c r="L52" s="79">
        <v>0</v>
      </c>
      <c r="M52" s="79"/>
      <c r="N52" s="79">
        <v>0</v>
      </c>
      <c r="O52" s="79"/>
      <c r="P52" s="79">
        <v>0</v>
      </c>
      <c r="Q52" s="79"/>
      <c r="R52" s="79">
        <v>0</v>
      </c>
      <c r="S52" s="79"/>
      <c r="T52" s="79">
        <v>0</v>
      </c>
      <c r="U52" s="79"/>
      <c r="V52" s="79">
        <v>0</v>
      </c>
      <c r="W52" s="79"/>
      <c r="X52" s="79">
        <v>0</v>
      </c>
      <c r="Y52" s="79"/>
      <c r="Z52" s="79">
        <v>0</v>
      </c>
      <c r="AA52" s="79"/>
      <c r="AB52" s="79">
        <v>0</v>
      </c>
      <c r="AC52" s="79"/>
      <c r="AD52" s="79">
        <v>0</v>
      </c>
      <c r="AE52" s="79"/>
      <c r="AH52" s="15"/>
      <c r="AI52" s="13"/>
      <c r="AJ52" s="13"/>
      <c r="AK52" s="13"/>
      <c r="AL52" s="14"/>
      <c r="AM52" s="14"/>
      <c r="AN52" s="14"/>
      <c r="AO52" s="41" t="str">
        <f t="shared" si="6"/>
        <v>?</v>
      </c>
      <c r="AP52" s="14"/>
      <c r="AQ52" s="13"/>
      <c r="AR52" s="14"/>
      <c r="AS52" s="13"/>
      <c r="AT52" s="14"/>
    </row>
    <row r="53" spans="1:41" ht="13.5">
      <c r="A53" s="18" t="s">
        <v>20</v>
      </c>
      <c r="B53" s="79">
        <v>0</v>
      </c>
      <c r="C53" s="79"/>
      <c r="D53" s="79">
        <v>0</v>
      </c>
      <c r="E53" s="79"/>
      <c r="F53" s="79">
        <v>0</v>
      </c>
      <c r="G53" s="79"/>
      <c r="H53" s="79">
        <v>0</v>
      </c>
      <c r="I53" s="79"/>
      <c r="J53" s="79">
        <v>0</v>
      </c>
      <c r="K53" s="79"/>
      <c r="L53" s="79">
        <v>0</v>
      </c>
      <c r="M53" s="79"/>
      <c r="N53" s="79">
        <v>0</v>
      </c>
      <c r="O53" s="79"/>
      <c r="P53" s="79">
        <v>0</v>
      </c>
      <c r="Q53" s="79"/>
      <c r="R53" s="79">
        <v>0</v>
      </c>
      <c r="S53" s="79"/>
      <c r="T53" s="79">
        <v>0</v>
      </c>
      <c r="U53" s="79"/>
      <c r="V53" s="79">
        <v>0</v>
      </c>
      <c r="W53" s="79"/>
      <c r="X53" s="79">
        <v>0</v>
      </c>
      <c r="Y53" s="79"/>
      <c r="Z53" s="79">
        <v>0</v>
      </c>
      <c r="AA53" s="79"/>
      <c r="AB53" s="79">
        <v>0</v>
      </c>
      <c r="AC53" s="79"/>
      <c r="AD53" s="79">
        <v>0</v>
      </c>
      <c r="AE53" s="79"/>
      <c r="AO53" s="41" t="str">
        <f t="shared" si="6"/>
        <v>?</v>
      </c>
    </row>
    <row r="54" spans="1:41" ht="13.5">
      <c r="A54" s="18" t="s">
        <v>5</v>
      </c>
      <c r="B54" s="79">
        <v>0</v>
      </c>
      <c r="C54" s="79"/>
      <c r="D54" s="79">
        <v>0</v>
      </c>
      <c r="E54" s="79"/>
      <c r="F54" s="79">
        <v>0</v>
      </c>
      <c r="G54" s="79"/>
      <c r="H54" s="79">
        <v>0</v>
      </c>
      <c r="I54" s="79"/>
      <c r="J54" s="79">
        <v>0</v>
      </c>
      <c r="K54" s="79"/>
      <c r="L54" s="79">
        <v>0</v>
      </c>
      <c r="M54" s="79"/>
      <c r="N54" s="79">
        <v>0</v>
      </c>
      <c r="O54" s="79"/>
      <c r="P54" s="79">
        <v>0</v>
      </c>
      <c r="Q54" s="79"/>
      <c r="R54" s="79">
        <v>0</v>
      </c>
      <c r="S54" s="79"/>
      <c r="T54" s="79">
        <v>0</v>
      </c>
      <c r="U54" s="79"/>
      <c r="V54" s="79">
        <v>0</v>
      </c>
      <c r="W54" s="79"/>
      <c r="X54" s="79">
        <v>0</v>
      </c>
      <c r="Y54" s="79"/>
      <c r="Z54" s="79">
        <v>0</v>
      </c>
      <c r="AA54" s="79"/>
      <c r="AB54" s="79">
        <v>0</v>
      </c>
      <c r="AC54" s="79"/>
      <c r="AD54" s="79">
        <v>0</v>
      </c>
      <c r="AE54" s="79"/>
      <c r="AO54" s="41" t="str">
        <f t="shared" si="6"/>
        <v>?</v>
      </c>
    </row>
    <row r="55" spans="1:41" ht="13.5">
      <c r="A55" s="18" t="s">
        <v>7</v>
      </c>
      <c r="B55" s="79">
        <v>0</v>
      </c>
      <c r="C55" s="79"/>
      <c r="D55" s="79">
        <v>0</v>
      </c>
      <c r="E55" s="79"/>
      <c r="F55" s="79">
        <v>0</v>
      </c>
      <c r="G55" s="79"/>
      <c r="H55" s="79">
        <v>0</v>
      </c>
      <c r="I55" s="79"/>
      <c r="J55" s="79">
        <v>0</v>
      </c>
      <c r="K55" s="79"/>
      <c r="L55" s="79">
        <v>0</v>
      </c>
      <c r="M55" s="79"/>
      <c r="N55" s="79">
        <v>0</v>
      </c>
      <c r="O55" s="79"/>
      <c r="P55" s="79">
        <v>0</v>
      </c>
      <c r="Q55" s="79"/>
      <c r="R55" s="79">
        <v>0</v>
      </c>
      <c r="S55" s="79"/>
      <c r="T55" s="79">
        <v>0</v>
      </c>
      <c r="U55" s="79"/>
      <c r="V55" s="79">
        <v>0</v>
      </c>
      <c r="W55" s="79"/>
      <c r="X55" s="79">
        <v>0</v>
      </c>
      <c r="Y55" s="79"/>
      <c r="Z55" s="79">
        <v>0</v>
      </c>
      <c r="AA55" s="79"/>
      <c r="AB55" s="79">
        <v>0</v>
      </c>
      <c r="AC55" s="79"/>
      <c r="AD55" s="79">
        <v>0</v>
      </c>
      <c r="AE55" s="79"/>
      <c r="AO55" s="41" t="str">
        <f t="shared" si="6"/>
        <v>?</v>
      </c>
    </row>
    <row r="56" spans="1:41" ht="13.5">
      <c r="A56" s="18" t="s">
        <v>8</v>
      </c>
      <c r="B56" s="79">
        <v>0</v>
      </c>
      <c r="C56" s="79"/>
      <c r="D56" s="79">
        <v>0</v>
      </c>
      <c r="E56" s="79"/>
      <c r="F56" s="79">
        <v>0</v>
      </c>
      <c r="G56" s="79"/>
      <c r="H56" s="79">
        <v>0</v>
      </c>
      <c r="I56" s="79"/>
      <c r="J56" s="79">
        <v>0</v>
      </c>
      <c r="K56" s="79"/>
      <c r="L56" s="79">
        <v>0</v>
      </c>
      <c r="M56" s="79"/>
      <c r="N56" s="79">
        <v>0</v>
      </c>
      <c r="O56" s="79"/>
      <c r="P56" s="79">
        <v>0</v>
      </c>
      <c r="Q56" s="79"/>
      <c r="R56" s="79">
        <v>0</v>
      </c>
      <c r="S56" s="79"/>
      <c r="T56" s="79">
        <v>0</v>
      </c>
      <c r="U56" s="79"/>
      <c r="V56" s="79">
        <v>0</v>
      </c>
      <c r="W56" s="79"/>
      <c r="X56" s="79">
        <v>0</v>
      </c>
      <c r="Y56" s="79"/>
      <c r="Z56" s="79">
        <v>0</v>
      </c>
      <c r="AA56" s="79"/>
      <c r="AB56" s="79">
        <v>0</v>
      </c>
      <c r="AC56" s="79"/>
      <c r="AD56" s="79">
        <v>0</v>
      </c>
      <c r="AE56" s="79"/>
      <c r="AO56" s="41" t="str">
        <f t="shared" si="6"/>
        <v>?</v>
      </c>
    </row>
    <row r="57" spans="1:41" ht="13.5">
      <c r="A57" s="18" t="s">
        <v>9</v>
      </c>
      <c r="B57" s="79">
        <v>0</v>
      </c>
      <c r="C57" s="79"/>
      <c r="D57" s="79">
        <v>0</v>
      </c>
      <c r="E57" s="79"/>
      <c r="F57" s="79">
        <v>0</v>
      </c>
      <c r="G57" s="79"/>
      <c r="H57" s="79">
        <v>0</v>
      </c>
      <c r="I57" s="79"/>
      <c r="J57" s="79">
        <v>0</v>
      </c>
      <c r="K57" s="79"/>
      <c r="L57" s="79">
        <v>0</v>
      </c>
      <c r="M57" s="79"/>
      <c r="N57" s="79">
        <v>0</v>
      </c>
      <c r="O57" s="79"/>
      <c r="P57" s="79">
        <v>0</v>
      </c>
      <c r="Q57" s="79"/>
      <c r="R57" s="79">
        <v>0</v>
      </c>
      <c r="S57" s="79"/>
      <c r="T57" s="79">
        <v>0</v>
      </c>
      <c r="U57" s="79"/>
      <c r="V57" s="79">
        <v>0</v>
      </c>
      <c r="W57" s="79"/>
      <c r="X57" s="79">
        <v>0</v>
      </c>
      <c r="Y57" s="79"/>
      <c r="Z57" s="79">
        <v>0</v>
      </c>
      <c r="AA57" s="79"/>
      <c r="AB57" s="79">
        <v>0</v>
      </c>
      <c r="AC57" s="79"/>
      <c r="AD57" s="79">
        <v>0</v>
      </c>
      <c r="AE57" s="79"/>
      <c r="AO57" s="41" t="str">
        <f t="shared" si="6"/>
        <v>?</v>
      </c>
    </row>
    <row r="58" spans="1:41" ht="13.5">
      <c r="A58" s="18" t="s">
        <v>10</v>
      </c>
      <c r="B58" s="79">
        <v>0</v>
      </c>
      <c r="C58" s="79"/>
      <c r="D58" s="79">
        <v>0</v>
      </c>
      <c r="E58" s="79"/>
      <c r="F58" s="79">
        <v>0</v>
      </c>
      <c r="G58" s="79"/>
      <c r="H58" s="79">
        <v>0</v>
      </c>
      <c r="I58" s="79"/>
      <c r="J58" s="79">
        <v>0</v>
      </c>
      <c r="K58" s="79"/>
      <c r="L58" s="79">
        <v>0</v>
      </c>
      <c r="M58" s="79"/>
      <c r="N58" s="79">
        <v>0</v>
      </c>
      <c r="O58" s="79"/>
      <c r="P58" s="79">
        <v>0</v>
      </c>
      <c r="Q58" s="79"/>
      <c r="R58" s="79">
        <v>0</v>
      </c>
      <c r="S58" s="79"/>
      <c r="T58" s="79">
        <v>0</v>
      </c>
      <c r="U58" s="79"/>
      <c r="V58" s="79">
        <v>0</v>
      </c>
      <c r="W58" s="79"/>
      <c r="X58" s="79">
        <v>0</v>
      </c>
      <c r="Y58" s="79"/>
      <c r="Z58" s="79">
        <v>0</v>
      </c>
      <c r="AA58" s="79"/>
      <c r="AB58" s="79">
        <v>0</v>
      </c>
      <c r="AC58" s="79"/>
      <c r="AD58" s="79">
        <v>0</v>
      </c>
      <c r="AE58" s="79"/>
      <c r="AO58" s="41" t="str">
        <f t="shared" si="6"/>
        <v>?</v>
      </c>
    </row>
    <row r="59" spans="2:31" ht="13.5">
      <c r="B59" s="2" t="s">
        <v>108</v>
      </c>
      <c r="C59" s="2" t="s">
        <v>108</v>
      </c>
      <c r="D59" s="2" t="s">
        <v>108</v>
      </c>
      <c r="E59" s="2" t="s">
        <v>108</v>
      </c>
      <c r="F59" s="2" t="s">
        <v>109</v>
      </c>
      <c r="G59" s="2" t="s">
        <v>109</v>
      </c>
      <c r="H59" s="2"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c r="AA59" s="2" t="s">
        <v>109</v>
      </c>
      <c r="AB59" s="2" t="s">
        <v>109</v>
      </c>
      <c r="AC59" s="2" t="s">
        <v>109</v>
      </c>
      <c r="AD59" s="2" t="s">
        <v>109</v>
      </c>
      <c r="AE59" s="2" t="s">
        <v>109</v>
      </c>
    </row>
    <row r="63" ht="13.5">
      <c r="I63" s="78" t="s">
        <v>110</v>
      </c>
    </row>
  </sheetData>
  <sheetProtection/>
  <mergeCells count="173">
    <mergeCell ref="AO1:AP1"/>
    <mergeCell ref="AD1:AE1"/>
    <mergeCell ref="AH1:AH2"/>
    <mergeCell ref="AB1:AC1"/>
    <mergeCell ref="R1:S1"/>
    <mergeCell ref="AI2:AK2"/>
    <mergeCell ref="AS1:AT1"/>
    <mergeCell ref="AG1:AG2"/>
    <mergeCell ref="AI1:AN1"/>
    <mergeCell ref="AQ1:AR1"/>
    <mergeCell ref="AL2:AN2"/>
    <mergeCell ref="Z1:AA1"/>
    <mergeCell ref="T1:U1"/>
    <mergeCell ref="V1:W1"/>
    <mergeCell ref="X1:Y1"/>
    <mergeCell ref="J1:K1"/>
    <mergeCell ref="L1:M1"/>
    <mergeCell ref="N1:O1"/>
    <mergeCell ref="P1:Q1"/>
    <mergeCell ref="B53:C53"/>
    <mergeCell ref="B54:C54"/>
    <mergeCell ref="B1:C1"/>
    <mergeCell ref="D1:E1"/>
    <mergeCell ref="F1:G1"/>
    <mergeCell ref="H1:I1"/>
    <mergeCell ref="B51:C51"/>
    <mergeCell ref="D49:E49"/>
    <mergeCell ref="F49:G49"/>
    <mergeCell ref="D50:E50"/>
    <mergeCell ref="F50:G50"/>
    <mergeCell ref="B52:C52"/>
    <mergeCell ref="T49:U49"/>
    <mergeCell ref="V49:W49"/>
    <mergeCell ref="B55:C55"/>
    <mergeCell ref="B56:C56"/>
    <mergeCell ref="B57:C57"/>
    <mergeCell ref="B58:C58"/>
    <mergeCell ref="D51:E51"/>
    <mergeCell ref="F51:G51"/>
    <mergeCell ref="B49:C49"/>
    <mergeCell ref="B50:C50"/>
    <mergeCell ref="H49:I49"/>
    <mergeCell ref="J49:K49"/>
    <mergeCell ref="L49:M49"/>
    <mergeCell ref="N49:O49"/>
    <mergeCell ref="P49:Q49"/>
    <mergeCell ref="R49:S49"/>
    <mergeCell ref="X49:Y49"/>
    <mergeCell ref="Z49:AA49"/>
    <mergeCell ref="AB50:AC50"/>
    <mergeCell ref="AD50:AE50"/>
    <mergeCell ref="X50:Y50"/>
    <mergeCell ref="Z50:AA50"/>
    <mergeCell ref="AB49:AC49"/>
    <mergeCell ref="AD49:AE49"/>
    <mergeCell ref="P50:Q50"/>
    <mergeCell ref="R50:S50"/>
    <mergeCell ref="T50:U50"/>
    <mergeCell ref="V50:W50"/>
    <mergeCell ref="H50:I50"/>
    <mergeCell ref="J50:K50"/>
    <mergeCell ref="L50:M50"/>
    <mergeCell ref="N50:O50"/>
    <mergeCell ref="AB51:AC51"/>
    <mergeCell ref="AD51:AE51"/>
    <mergeCell ref="H51:I51"/>
    <mergeCell ref="J51:K51"/>
    <mergeCell ref="L51:M51"/>
    <mergeCell ref="N51:O51"/>
    <mergeCell ref="P51:Q51"/>
    <mergeCell ref="R51:S51"/>
    <mergeCell ref="T51:U51"/>
    <mergeCell ref="V51:W51"/>
    <mergeCell ref="D52:E52"/>
    <mergeCell ref="F52:G52"/>
    <mergeCell ref="H52:I52"/>
    <mergeCell ref="J52:K52"/>
    <mergeCell ref="X51:Y51"/>
    <mergeCell ref="Z51:AA51"/>
    <mergeCell ref="X52:Y52"/>
    <mergeCell ref="Z52:AA52"/>
    <mergeCell ref="P53:Q53"/>
    <mergeCell ref="R53:S53"/>
    <mergeCell ref="T53:U53"/>
    <mergeCell ref="V53:W53"/>
    <mergeCell ref="L52:M52"/>
    <mergeCell ref="N52:O52"/>
    <mergeCell ref="P52:Q52"/>
    <mergeCell ref="R52:S52"/>
    <mergeCell ref="AB53:AC53"/>
    <mergeCell ref="AD53:AE53"/>
    <mergeCell ref="AB52:AC52"/>
    <mergeCell ref="AD52:AE52"/>
    <mergeCell ref="D53:E53"/>
    <mergeCell ref="F53:G53"/>
    <mergeCell ref="H53:I53"/>
    <mergeCell ref="J53:K53"/>
    <mergeCell ref="T52:U52"/>
    <mergeCell ref="V52:W52"/>
    <mergeCell ref="D54:E54"/>
    <mergeCell ref="F54:G54"/>
    <mergeCell ref="H54:I54"/>
    <mergeCell ref="J54:K54"/>
    <mergeCell ref="X53:Y53"/>
    <mergeCell ref="Z53:AA53"/>
    <mergeCell ref="X54:Y54"/>
    <mergeCell ref="Z54:AA54"/>
    <mergeCell ref="L53:M53"/>
    <mergeCell ref="N53:O53"/>
    <mergeCell ref="P55:Q55"/>
    <mergeCell ref="R55:S55"/>
    <mergeCell ref="T55:U55"/>
    <mergeCell ref="V55:W55"/>
    <mergeCell ref="L54:M54"/>
    <mergeCell ref="N54:O54"/>
    <mergeCell ref="P54:Q54"/>
    <mergeCell ref="R54:S54"/>
    <mergeCell ref="AB55:AC55"/>
    <mergeCell ref="AD55:AE55"/>
    <mergeCell ref="AB54:AC54"/>
    <mergeCell ref="AD54:AE54"/>
    <mergeCell ref="D55:E55"/>
    <mergeCell ref="F55:G55"/>
    <mergeCell ref="H55:I55"/>
    <mergeCell ref="J55:K55"/>
    <mergeCell ref="T54:U54"/>
    <mergeCell ref="V54:W54"/>
    <mergeCell ref="D56:E56"/>
    <mergeCell ref="F56:G56"/>
    <mergeCell ref="H56:I56"/>
    <mergeCell ref="J56:K56"/>
    <mergeCell ref="X55:Y55"/>
    <mergeCell ref="Z55:AA55"/>
    <mergeCell ref="X56:Y56"/>
    <mergeCell ref="Z56:AA56"/>
    <mergeCell ref="L55:M55"/>
    <mergeCell ref="N55:O55"/>
    <mergeCell ref="T56:U56"/>
    <mergeCell ref="V56:W56"/>
    <mergeCell ref="AB56:AC56"/>
    <mergeCell ref="AD56:AE56"/>
    <mergeCell ref="L56:M56"/>
    <mergeCell ref="N56:O56"/>
    <mergeCell ref="P56:Q56"/>
    <mergeCell ref="R56:S56"/>
    <mergeCell ref="X57:Y57"/>
    <mergeCell ref="Z57:AA57"/>
    <mergeCell ref="AB57:AC57"/>
    <mergeCell ref="AD57:AE57"/>
    <mergeCell ref="D57:E57"/>
    <mergeCell ref="F57:G57"/>
    <mergeCell ref="H57:I57"/>
    <mergeCell ref="J57:K57"/>
    <mergeCell ref="T57:U57"/>
    <mergeCell ref="V57:W57"/>
    <mergeCell ref="L57:M57"/>
    <mergeCell ref="N57:O57"/>
    <mergeCell ref="P57:Q57"/>
    <mergeCell ref="R57:S57"/>
    <mergeCell ref="D58:E58"/>
    <mergeCell ref="F58:G58"/>
    <mergeCell ref="H58:I58"/>
    <mergeCell ref="J58:K58"/>
    <mergeCell ref="L58:M58"/>
    <mergeCell ref="N58:O58"/>
    <mergeCell ref="AB58:AC58"/>
    <mergeCell ref="AD58:AE58"/>
    <mergeCell ref="P58:Q58"/>
    <mergeCell ref="R58:S58"/>
    <mergeCell ref="T58:U58"/>
    <mergeCell ref="V58:W58"/>
    <mergeCell ref="X58:Y58"/>
    <mergeCell ref="Z58:AA58"/>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66FF33"/>
  </sheetPr>
  <dimension ref="A1:AQ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16.875" style="53" customWidth="1"/>
    <col min="2" max="2" width="16.875" style="76" customWidth="1"/>
    <col min="3" max="3" width="9.125" style="54" customWidth="1"/>
    <col min="4" max="43" width="17.00390625" style="55" customWidth="1"/>
    <col min="44" max="16384" width="9.125" style="52" customWidth="1"/>
  </cols>
  <sheetData>
    <row r="1" spans="1:43" s="46" customFormat="1" ht="27">
      <c r="A1" s="44" t="s">
        <v>87</v>
      </c>
      <c r="B1" s="74" t="s">
        <v>88</v>
      </c>
      <c r="C1" s="45" t="s">
        <v>61</v>
      </c>
      <c r="D1" s="43" t="s">
        <v>21</v>
      </c>
      <c r="E1" s="43" t="s">
        <v>62</v>
      </c>
      <c r="F1" s="43" t="s">
        <v>65</v>
      </c>
      <c r="G1" s="43" t="s">
        <v>66</v>
      </c>
      <c r="H1" s="43" t="s">
        <v>67</v>
      </c>
      <c r="I1" s="43" t="s">
        <v>63</v>
      </c>
      <c r="J1" s="43" t="s">
        <v>68</v>
      </c>
      <c r="K1" s="43" t="s">
        <v>69</v>
      </c>
      <c r="L1" s="43" t="s">
        <v>70</v>
      </c>
      <c r="M1" s="43" t="s">
        <v>71</v>
      </c>
      <c r="N1" s="43" t="s">
        <v>72</v>
      </c>
      <c r="O1" s="43" t="s">
        <v>73</v>
      </c>
      <c r="P1" s="43" t="s">
        <v>74</v>
      </c>
      <c r="Q1" s="43" t="s">
        <v>75</v>
      </c>
      <c r="R1" s="43" t="s">
        <v>76</v>
      </c>
      <c r="S1" s="43" t="s">
        <v>77</v>
      </c>
      <c r="T1" s="43" t="s">
        <v>90</v>
      </c>
      <c r="U1" s="43" t="s">
        <v>91</v>
      </c>
      <c r="V1" s="43" t="s">
        <v>92</v>
      </c>
      <c r="W1" s="43" t="s">
        <v>93</v>
      </c>
      <c r="X1" s="43" t="s">
        <v>94</v>
      </c>
      <c r="Y1" s="43" t="s">
        <v>95</v>
      </c>
      <c r="Z1" s="43" t="s">
        <v>96</v>
      </c>
      <c r="AA1" s="43" t="s">
        <v>97</v>
      </c>
      <c r="AB1" s="43" t="s">
        <v>98</v>
      </c>
      <c r="AC1" s="43" t="s">
        <v>99</v>
      </c>
      <c r="AD1" s="43" t="s">
        <v>100</v>
      </c>
      <c r="AE1" s="43" t="s">
        <v>101</v>
      </c>
      <c r="AF1" s="43" t="s">
        <v>102</v>
      </c>
      <c r="AG1" s="43" t="s">
        <v>103</v>
      </c>
      <c r="AH1" s="43" t="s">
        <v>104</v>
      </c>
      <c r="AI1" s="43" t="s">
        <v>105</v>
      </c>
      <c r="AJ1" s="43" t="s">
        <v>106</v>
      </c>
      <c r="AK1" s="43" t="s">
        <v>107</v>
      </c>
      <c r="AL1" s="43" t="s">
        <v>78</v>
      </c>
      <c r="AM1" s="43" t="s">
        <v>79</v>
      </c>
      <c r="AN1" s="43" t="s">
        <v>80</v>
      </c>
      <c r="AO1" s="43" t="s">
        <v>81</v>
      </c>
      <c r="AP1" s="43" t="s">
        <v>82</v>
      </c>
      <c r="AQ1" s="43" t="s">
        <v>83</v>
      </c>
    </row>
    <row r="2" spans="1:43" ht="12.75">
      <c r="A2" s="44" t="s">
        <v>64</v>
      </c>
      <c r="B2" s="74" t="s">
        <v>89</v>
      </c>
      <c r="C2" s="47" t="str">
        <f>individuals!B1</f>
        <v>1 (HOL)</v>
      </c>
      <c r="D2" s="48">
        <f>IF(individuals!B3&gt;0,individuals!B3,"")</f>
        <v>370</v>
      </c>
      <c r="E2" s="49">
        <f>IF(individuals!B5&gt;0,individuals!B5,"")</f>
        <v>41.9</v>
      </c>
      <c r="F2" s="49">
        <f>IF(individuals!B6&gt;0,individuals!B6,"")</f>
      </c>
      <c r="G2" s="49">
        <f>IF(individuals!B7&gt;0,individuals!B7,"")</f>
      </c>
      <c r="H2" s="51">
        <f>IF(individuals!B8&gt;0,individuals!B8,"")</f>
      </c>
      <c r="I2" s="49">
        <f>IF(individuals!B9&gt;0,individuals!B9,"")</f>
        <v>28.6</v>
      </c>
      <c r="J2" s="49">
        <f>IF(individuals!B10&gt;0,individuals!B10,"")</f>
        <v>4.7</v>
      </c>
      <c r="K2" s="49">
        <f>IF(individuals!B11&gt;0,individuals!B11,"")</f>
        <v>3.3</v>
      </c>
      <c r="L2" s="56">
        <f>IF(individuals!B12&gt;0,individuals!B12,"")</f>
      </c>
      <c r="M2" s="56">
        <f>IF(individuals!B14&gt;0,individuals!B14,"")</f>
        <v>6.8</v>
      </c>
      <c r="N2" s="50">
        <f>IF(individuals!B15&gt;0,individuals!B15,"")</f>
        <v>4.1</v>
      </c>
      <c r="O2" s="49">
        <f>IF(individuals!B16&gt;0,individuals!B16,"")</f>
      </c>
      <c r="P2" s="49">
        <f>IF(individuals!B17&gt;0,individuals!B17,"")</f>
      </c>
      <c r="Q2" s="49">
        <f>IF(individuals!B18&gt;0,individuals!B18,"")</f>
      </c>
      <c r="R2" s="49">
        <f>IF(individuals!B19&gt;0,individuals!B19,"")</f>
        <v>12.4</v>
      </c>
      <c r="S2" s="49">
        <f>IF(individuals!B20&gt;0,individuals!B20,"")</f>
      </c>
      <c r="T2" s="49">
        <f>IF(individuals!B22&gt;0,individuals!B22,"")</f>
        <v>12.9</v>
      </c>
      <c r="U2" s="49">
        <f>IF(individuals!B23&gt;0,individuals!B23,"")</f>
        <v>27</v>
      </c>
      <c r="V2" s="49">
        <f>IF(individuals!B24&gt;0,individuals!B24,"")</f>
        <v>12.3</v>
      </c>
      <c r="W2" s="49">
        <f>IF(individuals!B25&gt;0,individuals!B25,"")</f>
        <v>8.6</v>
      </c>
      <c r="X2" s="49">
        <f>IF(individuals!B26&gt;0,individuals!B26,"")</f>
        <v>11</v>
      </c>
      <c r="Y2" s="49">
        <f>IF(individuals!B27&gt;0,individuals!B27,"")</f>
        <v>9.3</v>
      </c>
      <c r="Z2" s="49">
        <f>IF(individuals!B29&gt;0,individuals!B29,"")</f>
        <v>13.8</v>
      </c>
      <c r="AA2" s="49">
        <f>IF(individuals!B30&gt;0,individuals!B30,"")</f>
        <v>28.5</v>
      </c>
      <c r="AB2" s="49">
        <f>IF(individuals!B31&gt;0,individuals!B31,"")</f>
        <v>13.3</v>
      </c>
      <c r="AC2" s="49">
        <f>IF(individuals!B32&gt;0,individuals!B32,"")</f>
        <v>9.6</v>
      </c>
      <c r="AD2" s="49">
        <f>IF(individuals!B33&gt;0,individuals!B33,"")</f>
      </c>
      <c r="AE2" s="49">
        <f>IF(individuals!B34&gt;0,individuals!B34,"")</f>
        <v>12</v>
      </c>
      <c r="AF2" s="49">
        <f>IF(individuals!B36&gt;0,individuals!B36,"")</f>
        <v>14</v>
      </c>
      <c r="AG2" s="49">
        <f>IF(individuals!B37&gt;0,individuals!B37,"")</f>
        <v>29.2</v>
      </c>
      <c r="AH2" s="49">
        <f>IF(individuals!B38&gt;0,individuals!B38,"")</f>
        <v>13.7</v>
      </c>
      <c r="AI2" s="49">
        <f>IF(individuals!B39&gt;0,individuals!B39,"")</f>
        <v>9.4</v>
      </c>
      <c r="AJ2" s="49">
        <f>IF(individuals!B40&gt;0,individuals!B40,"")</f>
        <v>11.5</v>
      </c>
      <c r="AK2" s="49">
        <f>IF(individuals!B41&gt;0,individuals!B41,"")</f>
        <v>10.5</v>
      </c>
      <c r="AL2" s="49">
        <f>IF(individuals!B43&gt;0,individuals!B43,"")</f>
      </c>
      <c r="AM2" s="49">
        <f>IF(individuals!B44&gt;0,individuals!B44,"")</f>
      </c>
      <c r="AN2" s="49">
        <f>IF(individuals!B45&gt;0,individuals!B45,"")</f>
      </c>
      <c r="AO2" s="49">
        <f>IF(individuals!B46&gt;0,individuals!B46,"")</f>
      </c>
      <c r="AP2" s="49">
        <f>IF(individuals!B47&gt;0,individuals!B47,"")</f>
      </c>
      <c r="AQ2" s="49">
        <f>IF(individuals!B48&gt;0,individuals!B48,"")</f>
      </c>
    </row>
    <row r="3" spans="1:43" ht="12.75">
      <c r="A3" s="44" t="str">
        <f>A$2</f>
        <v>Genus species</v>
      </c>
      <c r="B3" s="75" t="str">
        <f>B$2</f>
        <v>Country.number</v>
      </c>
      <c r="C3" s="47">
        <f>individuals!D1</f>
        <v>2</v>
      </c>
      <c r="D3" s="48">
        <f>IF(individuals!D3&gt;0,individuals!D3,"")</f>
        <v>336</v>
      </c>
      <c r="E3" s="49">
        <f>IF(individuals!D5&gt;0,individuals!D5,"")</f>
        <v>39.4</v>
      </c>
      <c r="F3" s="49">
        <f>IF(individuals!D6&gt;0,individuals!D6,"")</f>
      </c>
      <c r="G3" s="49">
        <f>IF(individuals!D7&gt;0,individuals!D7,"")</f>
      </c>
      <c r="H3" s="51">
        <f>IF(individuals!D8&gt;0,individuals!D8,"")</f>
      </c>
      <c r="I3" s="49">
        <f>IF(individuals!D9&gt;0,individuals!D9,"")</f>
        <v>27.3</v>
      </c>
      <c r="J3" s="49">
        <f>IF(individuals!D10&gt;0,individuals!D10,"")</f>
        <v>4.5</v>
      </c>
      <c r="K3" s="49">
        <f>IF(individuals!D11&gt;0,individuals!D11,"")</f>
        <v>2.7</v>
      </c>
      <c r="L3" s="56">
        <f>IF(individuals!D12&gt;0,individuals!D12,"")</f>
      </c>
      <c r="M3" s="56">
        <f>IF(individuals!D14&gt;0,individuals!D14,"")</f>
        <v>6</v>
      </c>
      <c r="N3" s="50">
        <f>IF(individuals!D15&gt;0,individuals!D15,"")</f>
        <v>4</v>
      </c>
      <c r="O3" s="49">
        <f>IF(individuals!D16&gt;0,individuals!D16,"")</f>
      </c>
      <c r="P3" s="49">
        <f>IF(individuals!D17&gt;0,individuals!D17,"")</f>
      </c>
      <c r="Q3" s="49">
        <f>IF(individuals!D18&gt;0,individuals!D18,"")</f>
      </c>
      <c r="R3" s="49">
        <f>IF(individuals!D19&gt;0,individuals!D19,"")</f>
        <v>11.6</v>
      </c>
      <c r="S3" s="49">
        <f>IF(individuals!D20&gt;0,individuals!D20,"")</f>
      </c>
      <c r="T3" s="49">
        <f>IF(individuals!D22&gt;0,individuals!D22,"")</f>
        <v>12.6</v>
      </c>
      <c r="U3" s="49">
        <f>IF(individuals!D23&gt;0,individuals!D23,"")</f>
        <v>25.3</v>
      </c>
      <c r="V3" s="49">
        <f>IF(individuals!D24&gt;0,individuals!D24,"")</f>
        <v>11.6</v>
      </c>
      <c r="W3" s="49">
        <f>IF(individuals!D25&gt;0,individuals!D25,"")</f>
        <v>8.3</v>
      </c>
      <c r="X3" s="49">
        <f>IF(individuals!D26&gt;0,individuals!D26,"")</f>
        <v>11</v>
      </c>
      <c r="Y3" s="49">
        <f>IF(individuals!D27&gt;0,individuals!D27,"")</f>
        <v>9.5</v>
      </c>
      <c r="Z3" s="49">
        <f>IF(individuals!D29&gt;0,individuals!D29,"")</f>
        <v>13.1</v>
      </c>
      <c r="AA3" s="49">
        <f>IF(individuals!D30&gt;0,individuals!D30,"")</f>
        <v>28</v>
      </c>
      <c r="AB3" s="49">
        <f>IF(individuals!D31&gt;0,individuals!D31,"")</f>
        <v>13</v>
      </c>
      <c r="AC3" s="49">
        <f>IF(individuals!D32&gt;0,individuals!D32,"")</f>
        <v>9.2</v>
      </c>
      <c r="AD3" s="49">
        <f>IF(individuals!D33&gt;0,individuals!D33,"")</f>
        <v>9.7</v>
      </c>
      <c r="AE3" s="49">
        <f>IF(individuals!D34&gt;0,individuals!D34,"")</f>
        <v>9.6</v>
      </c>
      <c r="AF3" s="49">
        <f>IF(individuals!D36&gt;0,individuals!D36,"")</f>
        <v>13.3</v>
      </c>
      <c r="AG3" s="49">
        <f>IF(individuals!D37&gt;0,individuals!D37,"")</f>
        <v>28</v>
      </c>
      <c r="AH3" s="49">
        <f>IF(individuals!D38&gt;0,individuals!D38,"")</f>
        <v>13</v>
      </c>
      <c r="AI3" s="49">
        <f>IF(individuals!D39&gt;0,individuals!D39,"")</f>
        <v>9.2</v>
      </c>
      <c r="AJ3" s="49">
        <f>IF(individuals!D40&gt;0,individuals!D40,"")</f>
        <v>10</v>
      </c>
      <c r="AK3" s="49">
        <f>IF(individuals!D41&gt;0,individuals!D41,"")</f>
        <v>9.9</v>
      </c>
      <c r="AL3" s="49">
        <f>IF(individuals!D43&gt;0,individuals!D43,"")</f>
      </c>
      <c r="AM3" s="49">
        <f>IF(individuals!D44&gt;0,individuals!D44,"")</f>
      </c>
      <c r="AN3" s="49">
        <f>IF(individuals!D45&gt;0,individuals!D45,"")</f>
      </c>
      <c r="AO3" s="49">
        <f>IF(individuals!D46&gt;0,individuals!D46,"")</f>
      </c>
      <c r="AP3" s="49">
        <f>IF(individuals!D47&gt;0,individuals!D47,"")</f>
      </c>
      <c r="AQ3" s="49">
        <f>IF(individuals!D48&gt;0,individuals!D48,"")</f>
      </c>
    </row>
    <row r="4" spans="1:43" ht="12.75">
      <c r="A4" s="44" t="str">
        <f aca="true" t="shared" si="0" ref="A4:B16">A$2</f>
        <v>Genus species</v>
      </c>
      <c r="B4" s="75" t="str">
        <f t="shared" si="0"/>
        <v>Country.number</v>
      </c>
      <c r="C4" s="47">
        <f>individuals!F1</f>
        <v>3</v>
      </c>
      <c r="D4" s="48">
        <f>IF(individuals!F3&gt;0,individuals!F3,"")</f>
        <v>440</v>
      </c>
      <c r="E4" s="49">
        <f>IF(individuals!F5&gt;0,individuals!F5,"")</f>
        <v>44.9</v>
      </c>
      <c r="F4" s="49">
        <f>IF(individuals!F6&gt;0,individuals!F6,"")</f>
      </c>
      <c r="G4" s="49">
        <f>IF(individuals!F7&gt;0,individuals!F7,"")</f>
      </c>
      <c r="H4" s="51">
        <f>IF(individuals!F8&gt;0,individuals!F8,"")</f>
      </c>
      <c r="I4" s="49">
        <f>IF(individuals!F9&gt;0,individuals!F9,"")</f>
        <v>30.3</v>
      </c>
      <c r="J4" s="49">
        <f>IF(individuals!F10&gt;0,individuals!F10,"")</f>
        <v>5.3</v>
      </c>
      <c r="K4" s="49">
        <f>IF(individuals!F11&gt;0,individuals!F11,"")</f>
        <v>3.5</v>
      </c>
      <c r="L4" s="56">
        <f>IF(individuals!F12&gt;0,individuals!F12,"")</f>
      </c>
      <c r="M4" s="56">
        <f>IF(individuals!F14&gt;0,individuals!F14,"")</f>
        <v>7.2</v>
      </c>
      <c r="N4" s="50">
        <f>IF(individuals!F15&gt;0,individuals!F15,"")</f>
        <v>4.6</v>
      </c>
      <c r="O4" s="49">
        <f>IF(individuals!F16&gt;0,individuals!F16,"")</f>
      </c>
      <c r="P4" s="49">
        <f>IF(individuals!F17&gt;0,individuals!F17,"")</f>
      </c>
      <c r="Q4" s="49">
        <f>IF(individuals!F18&gt;0,individuals!F18,"")</f>
      </c>
      <c r="R4" s="49">
        <f>IF(individuals!F19&gt;0,individuals!F19,"")</f>
        <v>14.1</v>
      </c>
      <c r="S4" s="49">
        <f>IF(individuals!F20&gt;0,individuals!F20,"")</f>
      </c>
      <c r="T4" s="49">
        <f>IF(individuals!F22&gt;0,individuals!F22,"")</f>
        <v>13</v>
      </c>
      <c r="U4" s="49">
        <f>IF(individuals!F23&gt;0,individuals!F23,"")</f>
        <v>32.3</v>
      </c>
      <c r="V4" s="49">
        <f>IF(individuals!F24&gt;0,individuals!F24,"")</f>
        <v>14.1</v>
      </c>
      <c r="W4" s="49">
        <f>IF(individuals!F25&gt;0,individuals!F25,"")</f>
      </c>
      <c r="X4" s="49">
        <f>IF(individuals!F26&gt;0,individuals!F26,"")</f>
      </c>
      <c r="Y4" s="49">
        <f>IF(individuals!F27&gt;0,individuals!F27,"")</f>
      </c>
      <c r="Z4" s="49">
        <f>IF(individuals!F29&gt;0,individuals!F29,"")</f>
        <v>16</v>
      </c>
      <c r="AA4" s="49">
        <f>IF(individuals!F30&gt;0,individuals!F30,"")</f>
        <v>35</v>
      </c>
      <c r="AB4" s="49">
        <f>IF(individuals!F31&gt;0,individuals!F31,"")</f>
        <v>15.5</v>
      </c>
      <c r="AC4" s="49">
        <f>IF(individuals!F32&gt;0,individuals!F32,"")</f>
        <v>11.3</v>
      </c>
      <c r="AD4" s="49">
        <f>IF(individuals!F33&gt;0,individuals!F33,"")</f>
      </c>
      <c r="AE4" s="49">
        <f>IF(individuals!F34&gt;0,individuals!F34,"")</f>
        <v>12.8</v>
      </c>
      <c r="AF4" s="49">
        <f>IF(individuals!F36&gt;0,individuals!F36,"")</f>
        <v>15.5</v>
      </c>
      <c r="AG4" s="49">
        <f>IF(individuals!F37&gt;0,individuals!F37,"")</f>
        <v>35.3</v>
      </c>
      <c r="AH4" s="49">
        <f>IF(individuals!F38&gt;0,individuals!F38,"")</f>
        <v>14.9</v>
      </c>
      <c r="AI4" s="49">
        <f>IF(individuals!F39&gt;0,individuals!F39,"")</f>
        <v>10.4</v>
      </c>
      <c r="AJ4" s="49">
        <f>IF(individuals!F40&gt;0,individuals!F40,"")</f>
        <v>14.5</v>
      </c>
      <c r="AK4" s="49">
        <f>IF(individuals!F41&gt;0,individuals!F41,"")</f>
        <v>12.8</v>
      </c>
      <c r="AL4" s="49">
        <f>IF(individuals!F43&gt;0,individuals!F43,"")</f>
      </c>
      <c r="AM4" s="49">
        <f>IF(individuals!F44&gt;0,individuals!F44,"")</f>
      </c>
      <c r="AN4" s="49">
        <f>IF(individuals!F45&gt;0,individuals!F45,"")</f>
      </c>
      <c r="AO4" s="49">
        <f>IF(individuals!F46&gt;0,individuals!F46,"")</f>
      </c>
      <c r="AP4" s="49">
        <f>IF(individuals!F47&gt;0,individuals!F47,"")</f>
      </c>
      <c r="AQ4" s="49">
        <f>IF(individuals!F48&gt;0,individuals!F48,"")</f>
      </c>
    </row>
    <row r="5" spans="1:43" ht="12.75">
      <c r="A5" s="44" t="str">
        <f t="shared" si="0"/>
        <v>Genus species</v>
      </c>
      <c r="B5" s="75" t="str">
        <f t="shared" si="0"/>
        <v>Country.number</v>
      </c>
      <c r="C5" s="47">
        <f>individuals!H1</f>
        <v>4</v>
      </c>
      <c r="D5" s="48">
        <f>IF(individuals!H3&gt;0,individuals!H3,"")</f>
        <v>369</v>
      </c>
      <c r="E5" s="49">
        <f>IF(individuals!H5&gt;0,individuals!H5,"")</f>
        <v>38.6</v>
      </c>
      <c r="F5" s="49">
        <f>IF(individuals!H6&gt;0,individuals!H6,"")</f>
      </c>
      <c r="G5" s="49">
        <f>IF(individuals!H7&gt;0,individuals!H7,"")</f>
      </c>
      <c r="H5" s="51">
        <f>IF(individuals!H8&gt;0,individuals!H8,"")</f>
      </c>
      <c r="I5" s="49">
        <f>IF(individuals!H9&gt;0,individuals!H9,"")</f>
        <v>26.1</v>
      </c>
      <c r="J5" s="49">
        <f>IF(individuals!H10&gt;0,individuals!H10,"")</f>
        <v>4.5</v>
      </c>
      <c r="K5" s="49">
        <f>IF(individuals!H11&gt;0,individuals!H11,"")</f>
        <v>3.2</v>
      </c>
      <c r="L5" s="56">
        <f>IF(individuals!H12&gt;0,individuals!H12,"")</f>
      </c>
      <c r="M5" s="56">
        <f>IF(individuals!H14&gt;0,individuals!H14,"")</f>
        <v>6.1</v>
      </c>
      <c r="N5" s="50">
        <f>IF(individuals!H15&gt;0,individuals!H15,"")</f>
        <v>4.1</v>
      </c>
      <c r="O5" s="49">
        <f>IF(individuals!H16&gt;0,individuals!H16,"")</f>
      </c>
      <c r="P5" s="49">
        <f>IF(individuals!H17&gt;0,individuals!H17,"")</f>
      </c>
      <c r="Q5" s="49">
        <f>IF(individuals!H18&gt;0,individuals!H18,"")</f>
      </c>
      <c r="R5" s="49">
        <f>IF(individuals!H19&gt;0,individuals!H19,"")</f>
        <v>11.5</v>
      </c>
      <c r="S5" s="49">
        <f>IF(individuals!H20&gt;0,individuals!H20,"")</f>
      </c>
      <c r="T5" s="49">
        <f>IF(individuals!H22&gt;0,individuals!H22,"")</f>
        <v>10.9</v>
      </c>
      <c r="U5" s="49">
        <f>IF(individuals!H23&gt;0,individuals!H23,"")</f>
        <v>22.8</v>
      </c>
      <c r="V5" s="49">
        <f>IF(individuals!H24&gt;0,individuals!H24,"")</f>
        <v>10.1</v>
      </c>
      <c r="W5" s="49">
        <f>IF(individuals!H25&gt;0,individuals!H25,"")</f>
      </c>
      <c r="X5" s="49">
        <f>IF(individuals!H26&gt;0,individuals!H26,"")</f>
      </c>
      <c r="Y5" s="49">
        <f>IF(individuals!H27&gt;0,individuals!H27,"")</f>
      </c>
      <c r="Z5" s="49">
        <f>IF(individuals!H29&gt;0,individuals!H29,"")</f>
        <v>12.6</v>
      </c>
      <c r="AA5" s="49">
        <f>IF(individuals!H30&gt;0,individuals!H30,"")</f>
        <v>26</v>
      </c>
      <c r="AB5" s="49">
        <f>IF(individuals!H31&gt;0,individuals!H31,"")</f>
        <v>11.1</v>
      </c>
      <c r="AC5" s="49">
        <f>IF(individuals!H32&gt;0,individuals!H32,"")</f>
      </c>
      <c r="AD5" s="49">
        <f>IF(individuals!H33&gt;0,individuals!H33,"")</f>
      </c>
      <c r="AE5" s="49">
        <f>IF(individuals!H34&gt;0,individuals!H34,"")</f>
      </c>
      <c r="AF5" s="49">
        <f>IF(individuals!H36&gt;0,individuals!H36,"")</f>
        <v>12.8</v>
      </c>
      <c r="AG5" s="49">
        <f>IF(individuals!H37&gt;0,individuals!H37,"")</f>
        <v>25.6</v>
      </c>
      <c r="AH5" s="49">
        <f>IF(individuals!H38&gt;0,individuals!H38,"")</f>
        <v>12.2</v>
      </c>
      <c r="AI5" s="49">
        <f>IF(individuals!H39&gt;0,individuals!H39,"")</f>
        <v>8</v>
      </c>
      <c r="AJ5" s="49">
        <f>IF(individuals!H40&gt;0,individuals!H40,"")</f>
        <v>11</v>
      </c>
      <c r="AK5" s="49">
        <f>IF(individuals!H41&gt;0,individuals!H41,"")</f>
        <v>9.8</v>
      </c>
      <c r="AL5" s="49">
        <f>IF(individuals!H43&gt;0,individuals!H43,"")</f>
      </c>
      <c r="AM5" s="49">
        <f>IF(individuals!H44&gt;0,individuals!H44,"")</f>
      </c>
      <c r="AN5" s="49">
        <f>IF(individuals!H45&gt;0,individuals!H45,"")</f>
      </c>
      <c r="AO5" s="49">
        <f>IF(individuals!H46&gt;0,individuals!H46,"")</f>
      </c>
      <c r="AP5" s="49">
        <f>IF(individuals!H47&gt;0,individuals!H47,"")</f>
      </c>
      <c r="AQ5" s="49">
        <f>IF(individuals!H48&gt;0,individuals!H48,"")</f>
      </c>
    </row>
    <row r="6" spans="1:43" ht="12.75">
      <c r="A6" s="44" t="str">
        <f t="shared" si="0"/>
        <v>Genus species</v>
      </c>
      <c r="B6" s="75" t="str">
        <f t="shared" si="0"/>
        <v>Country.number</v>
      </c>
      <c r="C6" s="47">
        <f>individuals!J1</f>
        <v>5</v>
      </c>
      <c r="D6" s="48">
        <f>IF(individuals!J3&gt;0,individuals!J3,"")</f>
        <v>431</v>
      </c>
      <c r="E6" s="49">
        <f>IF(individuals!J5&gt;0,individuals!J5,"")</f>
        <v>44.1</v>
      </c>
      <c r="F6" s="49">
        <f>IF(individuals!J6&gt;0,individuals!J6,"")</f>
      </c>
      <c r="G6" s="49">
        <f>IF(individuals!J7&gt;0,individuals!J7,"")</f>
      </c>
      <c r="H6" s="51">
        <f>IF(individuals!J8&gt;0,individuals!J8,"")</f>
      </c>
      <c r="I6" s="49">
        <f>IF(individuals!J9&gt;0,individuals!J9,"")</f>
        <v>29.9</v>
      </c>
      <c r="J6" s="49">
        <f>IF(individuals!J10&gt;0,individuals!J10,"")</f>
        <v>5.4</v>
      </c>
      <c r="K6" s="49">
        <f>IF(individuals!J11&gt;0,individuals!J11,"")</f>
        <v>3.3</v>
      </c>
      <c r="L6" s="56">
        <f>IF(individuals!J12&gt;0,individuals!J12,"")</f>
      </c>
      <c r="M6" s="56">
        <f>IF(individuals!J14&gt;0,individuals!J14,"")</f>
        <v>6.9</v>
      </c>
      <c r="N6" s="50">
        <f>IF(individuals!J15&gt;0,individuals!J15,"")</f>
        <v>5.2</v>
      </c>
      <c r="O6" s="49">
        <f>IF(individuals!J16&gt;0,individuals!J16,"")</f>
      </c>
      <c r="P6" s="49">
        <f>IF(individuals!J17&gt;0,individuals!J17,"")</f>
      </c>
      <c r="Q6" s="49">
        <f>IF(individuals!J18&gt;0,individuals!J18,"")</f>
      </c>
      <c r="R6" s="49">
        <f>IF(individuals!J19&gt;0,individuals!J19,"")</f>
        <v>13.2</v>
      </c>
      <c r="S6" s="49">
        <f>IF(individuals!J20&gt;0,individuals!J20,"")</f>
      </c>
      <c r="T6" s="49">
        <f>IF(individuals!J22&gt;0,individuals!J22,"")</f>
        <v>13</v>
      </c>
      <c r="U6" s="49">
        <f>IF(individuals!J23&gt;0,individuals!J23,"")</f>
        <v>27.1</v>
      </c>
      <c r="V6" s="49">
        <f>IF(individuals!J24&gt;0,individuals!J24,"")</f>
        <v>12.7</v>
      </c>
      <c r="W6" s="49">
        <f>IF(individuals!J25&gt;0,individuals!J25,"")</f>
      </c>
      <c r="X6" s="49">
        <f>IF(individuals!J26&gt;0,individuals!J26,"")</f>
      </c>
      <c r="Y6" s="49">
        <f>IF(individuals!J27&gt;0,individuals!J27,"")</f>
      </c>
      <c r="Z6" s="49">
        <f>IF(individuals!J29&gt;0,individuals!J29,"")</f>
        <v>14.3</v>
      </c>
      <c r="AA6" s="49">
        <f>IF(individuals!J30&gt;0,individuals!J30,"")</f>
        <v>30.9</v>
      </c>
      <c r="AB6" s="49">
        <f>IF(individuals!J31&gt;0,individuals!J31,"")</f>
        <v>13.9</v>
      </c>
      <c r="AC6" s="49">
        <f>IF(individuals!J32&gt;0,individuals!J32,"")</f>
      </c>
      <c r="AD6" s="49">
        <f>IF(individuals!J33&gt;0,individuals!J33,"")</f>
      </c>
      <c r="AE6" s="49">
        <f>IF(individuals!J34&gt;0,individuals!J34,"")</f>
      </c>
      <c r="AF6" s="49">
        <f>IF(individuals!J36&gt;0,individuals!J36,"")</f>
        <v>13.4</v>
      </c>
      <c r="AG6" s="49">
        <f>IF(individuals!J37&gt;0,individuals!J37,"")</f>
        <v>31.6</v>
      </c>
      <c r="AH6" s="49">
        <f>IF(individuals!J38&gt;0,individuals!J38,"")</f>
        <v>13</v>
      </c>
      <c r="AI6" s="49">
        <f>IF(individuals!J39&gt;0,individuals!J39,"")</f>
        <v>10.3</v>
      </c>
      <c r="AJ6" s="49">
        <f>IF(individuals!J40&gt;0,individuals!J40,"")</f>
        <v>13</v>
      </c>
      <c r="AK6" s="49">
        <f>IF(individuals!J41&gt;0,individuals!J41,"")</f>
        <v>10.8</v>
      </c>
      <c r="AL6" s="49">
        <f>IF(individuals!J43&gt;0,individuals!J43,"")</f>
      </c>
      <c r="AM6" s="49">
        <f>IF(individuals!J44&gt;0,individuals!J44,"")</f>
      </c>
      <c r="AN6" s="49">
        <f>IF(individuals!J45&gt;0,individuals!J45,"")</f>
      </c>
      <c r="AO6" s="49">
        <f>IF(individuals!J46&gt;0,individuals!J46,"")</f>
      </c>
      <c r="AP6" s="49">
        <f>IF(individuals!J47&gt;0,individuals!J47,"")</f>
      </c>
      <c r="AQ6" s="49">
        <f>IF(individuals!J48&gt;0,individuals!J48,"")</f>
      </c>
    </row>
    <row r="7" spans="1:43" ht="12.75">
      <c r="A7" s="44" t="str">
        <f t="shared" si="0"/>
        <v>Genus species</v>
      </c>
      <c r="B7" s="75" t="str">
        <f t="shared" si="0"/>
        <v>Country.number</v>
      </c>
      <c r="C7" s="47">
        <f>individuals!L1</f>
        <v>6</v>
      </c>
      <c r="D7" s="48">
        <f>IF(individuals!L3&gt;0,individuals!L3,"")</f>
        <v>420</v>
      </c>
      <c r="E7" s="49">
        <f>IF(individuals!L5&gt;0,individuals!L5,"")</f>
        <v>40.4</v>
      </c>
      <c r="F7" s="49">
        <f>IF(individuals!L6&gt;0,individuals!L6,"")</f>
      </c>
      <c r="G7" s="49">
        <f>IF(individuals!L7&gt;0,individuals!L7,"")</f>
      </c>
      <c r="H7" s="51">
        <f>IF(individuals!L8&gt;0,individuals!L8,"")</f>
      </c>
      <c r="I7" s="49">
        <f>IF(individuals!L9&gt;0,individuals!L9,"")</f>
        <v>27.2</v>
      </c>
      <c r="J7" s="49">
        <f>IF(individuals!L10&gt;0,individuals!L10,"")</f>
        <v>4.4</v>
      </c>
      <c r="K7" s="49">
        <f>IF(individuals!L11&gt;0,individuals!L11,"")</f>
        <v>2.5</v>
      </c>
      <c r="L7" s="56">
        <f>IF(individuals!L12&gt;0,individuals!L12,"")</f>
      </c>
      <c r="M7" s="56">
        <f>IF(individuals!L14&gt;0,individuals!L14,"")</f>
        <v>6.2</v>
      </c>
      <c r="N7" s="50">
        <f>IF(individuals!L15&gt;0,individuals!L15,"")</f>
        <v>4.9</v>
      </c>
      <c r="O7" s="49">
        <f>IF(individuals!L16&gt;0,individuals!L16,"")</f>
      </c>
      <c r="P7" s="49">
        <f>IF(individuals!L17&gt;0,individuals!L17,"")</f>
      </c>
      <c r="Q7" s="49">
        <f>IF(individuals!L18&gt;0,individuals!L18,"")</f>
      </c>
      <c r="R7" s="49">
        <f>IF(individuals!L19&gt;0,individuals!L19,"")</f>
        <v>12.4</v>
      </c>
      <c r="S7" s="49">
        <f>IF(individuals!L20&gt;0,individuals!L20,"")</f>
      </c>
      <c r="T7" s="49">
        <f>IF(individuals!L22&gt;0,individuals!L22,"")</f>
        <v>12</v>
      </c>
      <c r="U7" s="49">
        <f>IF(individuals!L23&gt;0,individuals!L23,"")</f>
        <v>29</v>
      </c>
      <c r="V7" s="49">
        <f>IF(individuals!L24&gt;0,individuals!L24,"")</f>
        <v>12.1</v>
      </c>
      <c r="W7" s="49">
        <f>IF(individuals!L25&gt;0,individuals!L25,"")</f>
      </c>
      <c r="X7" s="49">
        <f>IF(individuals!L26&gt;0,individuals!L26,"")</f>
      </c>
      <c r="Y7" s="49">
        <f>IF(individuals!L27&gt;0,individuals!L27,"")</f>
      </c>
      <c r="Z7" s="49">
        <f>IF(individuals!L29&gt;0,individuals!L29,"")</f>
        <v>13.2</v>
      </c>
      <c r="AA7" s="49">
        <f>IF(individuals!L30&gt;0,individuals!L30,"")</f>
        <v>32</v>
      </c>
      <c r="AB7" s="49">
        <f>IF(individuals!L31&gt;0,individuals!L31,"")</f>
        <v>12.9</v>
      </c>
      <c r="AC7" s="49">
        <f>IF(individuals!L32&gt;0,individuals!L32,"")</f>
        <v>11.2</v>
      </c>
      <c r="AD7" s="49">
        <f>IF(individuals!L33&gt;0,individuals!L33,"")</f>
      </c>
      <c r="AE7" s="49">
        <f>IF(individuals!L34&gt;0,individuals!L34,"")</f>
        <v>10.9</v>
      </c>
      <c r="AF7" s="49">
        <f>IF(individuals!L36&gt;0,individuals!L36,"")</f>
        <v>13.1</v>
      </c>
      <c r="AG7" s="49">
        <f>IF(individuals!L37&gt;0,individuals!L37,"")</f>
        <v>31.8</v>
      </c>
      <c r="AH7" s="49">
        <f>IF(individuals!L38&gt;0,individuals!L38,"")</f>
        <v>13.5</v>
      </c>
      <c r="AI7" s="49">
        <f>IF(individuals!L39&gt;0,individuals!L39,"")</f>
        <v>11</v>
      </c>
      <c r="AJ7" s="49">
        <f>IF(individuals!L40&gt;0,individuals!L40,"")</f>
        <v>13</v>
      </c>
      <c r="AK7" s="49">
        <f>IF(individuals!L41&gt;0,individuals!L41,"")</f>
        <v>12.5</v>
      </c>
      <c r="AL7" s="49">
        <f>IF(individuals!L43&gt;0,individuals!L43,"")</f>
      </c>
      <c r="AM7" s="49">
        <f>IF(individuals!L44&gt;0,individuals!L44,"")</f>
      </c>
      <c r="AN7" s="49">
        <f>IF(individuals!L45&gt;0,individuals!L45,"")</f>
      </c>
      <c r="AO7" s="49">
        <f>IF(individuals!L46&gt;0,individuals!L46,"")</f>
        <v>16.3</v>
      </c>
      <c r="AP7" s="49">
        <f>IF(individuals!L47&gt;0,individuals!L47,"")</f>
        <v>36.7</v>
      </c>
      <c r="AQ7" s="49">
        <f>IF(individuals!L48&gt;0,individuals!L48,"")</f>
        <v>15.6</v>
      </c>
    </row>
    <row r="8" spans="1:43" ht="12.75">
      <c r="A8" s="44" t="str">
        <f t="shared" si="0"/>
        <v>Genus species</v>
      </c>
      <c r="B8" s="75" t="str">
        <f t="shared" si="0"/>
        <v>Country.number</v>
      </c>
      <c r="C8" s="47">
        <f>individuals!N1</f>
        <v>7</v>
      </c>
      <c r="D8" s="48">
        <f>IF(individuals!N3&gt;0,individuals!N3,"")</f>
        <v>450</v>
      </c>
      <c r="E8" s="49">
        <f>IF(individuals!N5&gt;0,individuals!N5,"")</f>
        <v>44</v>
      </c>
      <c r="F8" s="49">
        <f>IF(individuals!N6&gt;0,individuals!N6,"")</f>
      </c>
      <c r="G8" s="49">
        <f>IF(individuals!N7&gt;0,individuals!N7,"")</f>
      </c>
      <c r="H8" s="51">
        <f>IF(individuals!N8&gt;0,individuals!N8,"")</f>
      </c>
      <c r="I8" s="49">
        <f>IF(individuals!N9&gt;0,individuals!N9,"")</f>
        <v>29.5</v>
      </c>
      <c r="J8" s="49">
        <f>IF(individuals!N10&gt;0,individuals!N10,"")</f>
        <v>4.6</v>
      </c>
      <c r="K8" s="49">
        <f>IF(individuals!N11&gt;0,individuals!N11,"")</f>
        <v>2.7</v>
      </c>
      <c r="L8" s="56">
        <f>IF(individuals!N12&gt;0,individuals!N12,"")</f>
      </c>
      <c r="M8" s="56">
        <f>IF(individuals!N14&gt;0,individuals!N14,"")</f>
        <v>6.6</v>
      </c>
      <c r="N8" s="50">
        <f>IF(individuals!N15&gt;0,individuals!N15,"")</f>
        <v>5.4</v>
      </c>
      <c r="O8" s="49">
        <f>IF(individuals!N16&gt;0,individuals!N16,"")</f>
      </c>
      <c r="P8" s="49">
        <f>IF(individuals!N17&gt;0,individuals!N17,"")</f>
      </c>
      <c r="Q8" s="49">
        <f>IF(individuals!N18&gt;0,individuals!N18,"")</f>
      </c>
      <c r="R8" s="49">
        <f>IF(individuals!N19&gt;0,individuals!N19,"")</f>
        <v>13.4</v>
      </c>
      <c r="S8" s="49">
        <f>IF(individuals!N20&gt;0,individuals!N20,"")</f>
      </c>
      <c r="T8" s="49">
        <f>IF(individuals!N22&gt;0,individuals!N22,"")</f>
        <v>13.3</v>
      </c>
      <c r="U8" s="49">
        <f>IF(individuals!N23&gt;0,individuals!N23,"")</f>
        <v>31.6</v>
      </c>
      <c r="V8" s="49">
        <f>IF(individuals!N24&gt;0,individuals!N24,"")</f>
        <v>13.9</v>
      </c>
      <c r="W8" s="49">
        <f>IF(individuals!N25&gt;0,individuals!N25,"")</f>
      </c>
      <c r="X8" s="49">
        <f>IF(individuals!N26&gt;0,individuals!N26,"")</f>
      </c>
      <c r="Y8" s="49">
        <f>IF(individuals!N27&gt;0,individuals!N27,"")</f>
      </c>
      <c r="Z8" s="49">
        <f>IF(individuals!N29&gt;0,individuals!N29,"")</f>
        <v>14.2</v>
      </c>
      <c r="AA8" s="49">
        <f>IF(individuals!N30&gt;0,individuals!N30,"")</f>
        <v>34.3</v>
      </c>
      <c r="AB8" s="49">
        <f>IF(individuals!N31&gt;0,individuals!N31,"")</f>
        <v>14.4</v>
      </c>
      <c r="AC8" s="49">
        <f>IF(individuals!N32&gt;0,individuals!N32,"")</f>
        <v>11.5</v>
      </c>
      <c r="AD8" s="49">
        <f>IF(individuals!N33&gt;0,individuals!N33,"")</f>
        <v>15</v>
      </c>
      <c r="AE8" s="49">
        <f>IF(individuals!N34&gt;0,individuals!N34,"")</f>
        <v>12</v>
      </c>
      <c r="AF8" s="49">
        <f>IF(individuals!N36&gt;0,individuals!N36,"")</f>
        <v>15</v>
      </c>
      <c r="AG8" s="49">
        <f>IF(individuals!N37&gt;0,individuals!N37,"")</f>
        <v>33.4</v>
      </c>
      <c r="AH8" s="49">
        <f>IF(individuals!N38&gt;0,individuals!N38,"")</f>
        <v>14.5</v>
      </c>
      <c r="AI8" s="49">
        <f>IF(individuals!N39&gt;0,individuals!N39,"")</f>
        <v>12.1</v>
      </c>
      <c r="AJ8" s="49">
        <f>IF(individuals!N40&gt;0,individuals!N40,"")</f>
        <v>16</v>
      </c>
      <c r="AK8" s="49">
        <f>IF(individuals!N41&gt;0,individuals!N41,"")</f>
        <v>12.7</v>
      </c>
      <c r="AL8" s="49">
        <f>IF(individuals!N43&gt;0,individuals!N43,"")</f>
      </c>
      <c r="AM8" s="49">
        <f>IF(individuals!N44&gt;0,individuals!N44,"")</f>
      </c>
      <c r="AN8" s="49">
        <f>IF(individuals!N45&gt;0,individuals!N45,"")</f>
      </c>
      <c r="AO8" s="49">
        <f>IF(individuals!N46&gt;0,individuals!N46,"")</f>
      </c>
      <c r="AP8" s="49">
        <f>IF(individuals!N47&gt;0,individuals!N47,"")</f>
      </c>
      <c r="AQ8" s="49">
        <f>IF(individuals!N48&gt;0,individuals!N48,"")</f>
      </c>
    </row>
    <row r="9" spans="1:43" ht="12.75">
      <c r="A9" s="44" t="str">
        <f t="shared" si="0"/>
        <v>Genus species</v>
      </c>
      <c r="B9" s="75" t="str">
        <f t="shared" si="0"/>
        <v>Country.number</v>
      </c>
      <c r="C9" s="47">
        <f>individuals!P1</f>
        <v>8</v>
      </c>
      <c r="D9" s="48">
        <f>IF(individuals!P3&gt;0,individuals!P3,"")</f>
        <v>480</v>
      </c>
      <c r="E9" s="49">
        <f>IF(individuals!P5&gt;0,individuals!P5,"")</f>
        <v>47.7</v>
      </c>
      <c r="F9" s="49">
        <f>IF(individuals!P6&gt;0,individuals!P6,"")</f>
      </c>
      <c r="G9" s="49">
        <f>IF(individuals!P7&gt;0,individuals!P7,"")</f>
      </c>
      <c r="H9" s="51">
        <f>IF(individuals!P8&gt;0,individuals!P8,"")</f>
      </c>
      <c r="I9" s="49">
        <f>IF(individuals!P9&gt;0,individuals!P9,"")</f>
        <v>32.1</v>
      </c>
      <c r="J9" s="49">
        <f>IF(individuals!P10&gt;0,individuals!P10,"")</f>
      </c>
      <c r="K9" s="49">
        <f>IF(individuals!P11&gt;0,individuals!P11,"")</f>
      </c>
      <c r="L9" s="56">
        <f>IF(individuals!P12&gt;0,individuals!P12,"")</f>
      </c>
      <c r="M9" s="56">
        <f>IF(individuals!P14&gt;0,individuals!P14,"")</f>
        <v>7.3</v>
      </c>
      <c r="N9" s="50">
        <f>IF(individuals!P15&gt;0,individuals!P15,"")</f>
        <v>5.2</v>
      </c>
      <c r="O9" s="49">
        <f>IF(individuals!P16&gt;0,individuals!P16,"")</f>
      </c>
      <c r="P9" s="49">
        <f>IF(individuals!P17&gt;0,individuals!P17,"")</f>
      </c>
      <c r="Q9" s="49">
        <f>IF(individuals!P18&gt;0,individuals!P18,"")</f>
      </c>
      <c r="R9" s="49">
        <f>IF(individuals!P19&gt;0,individuals!P19,"")</f>
        <v>15.1</v>
      </c>
      <c r="S9" s="49">
        <f>IF(individuals!P20&gt;0,individuals!P20,"")</f>
      </c>
      <c r="T9" s="49">
        <f>IF(individuals!P22&gt;0,individuals!P22,"")</f>
      </c>
      <c r="U9" s="49">
        <f>IF(individuals!P23&gt;0,individuals!P23,"")</f>
      </c>
      <c r="V9" s="49">
        <f>IF(individuals!P24&gt;0,individuals!P24,"")</f>
      </c>
      <c r="W9" s="49">
        <f>IF(individuals!P25&gt;0,individuals!P25,"")</f>
      </c>
      <c r="X9" s="49">
        <f>IF(individuals!P26&gt;0,individuals!P26,"")</f>
      </c>
      <c r="Y9" s="49">
        <f>IF(individuals!P27&gt;0,individuals!P27,"")</f>
      </c>
      <c r="Z9" s="49">
        <f>IF(individuals!P29&gt;0,individuals!P29,"")</f>
        <v>14.2</v>
      </c>
      <c r="AA9" s="49">
        <f>IF(individuals!P30&gt;0,individuals!P30,"")</f>
        <v>34.3</v>
      </c>
      <c r="AB9" s="49">
        <f>IF(individuals!P31&gt;0,individuals!P31,"")</f>
        <v>14.5</v>
      </c>
      <c r="AC9" s="49">
        <f>IF(individuals!P32&gt;0,individuals!P32,"")</f>
        <v>12.1</v>
      </c>
      <c r="AD9" s="49">
        <f>IF(individuals!P33&gt;0,individuals!P33,"")</f>
        <v>16.7</v>
      </c>
      <c r="AE9" s="49">
        <f>IF(individuals!P34&gt;0,individuals!P34,"")</f>
        <v>11.8</v>
      </c>
      <c r="AF9" s="49">
        <f>IF(individuals!P36&gt;0,individuals!P36,"")</f>
      </c>
      <c r="AG9" s="49">
        <f>IF(individuals!P37&gt;0,individuals!P37,"")</f>
      </c>
      <c r="AH9" s="49">
        <f>IF(individuals!P38&gt;0,individuals!P38,"")</f>
      </c>
      <c r="AI9" s="49">
        <f>IF(individuals!P39&gt;0,individuals!P39,"")</f>
      </c>
      <c r="AJ9" s="49">
        <f>IF(individuals!P40&gt;0,individuals!P40,"")</f>
      </c>
      <c r="AK9" s="49">
        <f>IF(individuals!P41&gt;0,individuals!P41,"")</f>
      </c>
      <c r="AL9" s="49">
        <f>IF(individuals!P43&gt;0,individuals!P43,"")</f>
      </c>
      <c r="AM9" s="49">
        <f>IF(individuals!P44&gt;0,individuals!P44,"")</f>
      </c>
      <c r="AN9" s="49">
        <f>IF(individuals!P45&gt;0,individuals!P45,"")</f>
      </c>
      <c r="AO9" s="49">
        <f>IF(individuals!P46&gt;0,individuals!P46,"")</f>
        <v>16.8</v>
      </c>
      <c r="AP9" s="49">
        <f>IF(individuals!P47&gt;0,individuals!P47,"")</f>
        <v>40</v>
      </c>
      <c r="AQ9" s="49">
        <f>IF(individuals!P48&gt;0,individuals!P48,"")</f>
        <v>16</v>
      </c>
    </row>
    <row r="10" spans="1:43" ht="12.75">
      <c r="A10" s="44" t="str">
        <f t="shared" si="0"/>
        <v>Genus species</v>
      </c>
      <c r="B10" s="75" t="str">
        <f t="shared" si="0"/>
        <v>Country.number</v>
      </c>
      <c r="C10" s="47">
        <f>individuals!R1</f>
        <v>9</v>
      </c>
      <c r="D10" s="48">
        <f>IF(individuals!R3&gt;0,individuals!R3,"")</f>
        <v>412</v>
      </c>
      <c r="E10" s="49">
        <f>IF(individuals!R5&gt;0,individuals!R5,"")</f>
        <v>43.3</v>
      </c>
      <c r="F10" s="49">
        <f>IF(individuals!R6&gt;0,individuals!R6,"")</f>
      </c>
      <c r="G10" s="49">
        <f>IF(individuals!R7&gt;0,individuals!R7,"")</f>
      </c>
      <c r="H10" s="51">
        <f>IF(individuals!R8&gt;0,individuals!R8,"")</f>
      </c>
      <c r="I10" s="49">
        <f>IF(individuals!R9&gt;0,individuals!R9,"")</f>
        <v>29.3</v>
      </c>
      <c r="J10" s="49">
        <f>IF(individuals!R10&gt;0,individuals!R10,"")</f>
        <v>4.4</v>
      </c>
      <c r="K10" s="49">
        <f>IF(individuals!R11&gt;0,individuals!R11,"")</f>
        <v>2.8</v>
      </c>
      <c r="L10" s="56">
        <f>IF(individuals!R12&gt;0,individuals!R12,"")</f>
      </c>
      <c r="M10" s="56">
        <f>IF(individuals!R14&gt;0,individuals!R14,"")</f>
        <v>7</v>
      </c>
      <c r="N10" s="50">
        <f>IF(individuals!R15&gt;0,individuals!R15,"")</f>
        <v>5.2</v>
      </c>
      <c r="O10" s="49">
        <f>IF(individuals!R16&gt;0,individuals!R16,"")</f>
      </c>
      <c r="P10" s="49">
        <f>IF(individuals!R17&gt;0,individuals!R17,"")</f>
      </c>
      <c r="Q10" s="49">
        <f>IF(individuals!R18&gt;0,individuals!R18,"")</f>
      </c>
      <c r="R10" s="49">
        <f>IF(individuals!R19&gt;0,individuals!R19,"")</f>
        <v>13.5</v>
      </c>
      <c r="S10" s="49">
        <f>IF(individuals!R20&gt;0,individuals!R20,"")</f>
      </c>
      <c r="T10" s="49">
        <f>IF(individuals!R22&gt;0,individuals!R22,"")</f>
        <v>13.5</v>
      </c>
      <c r="U10" s="49">
        <f>IF(individuals!R23&gt;0,individuals!R23,"")</f>
      </c>
      <c r="V10" s="49">
        <f>IF(individuals!R24&gt;0,individuals!R24,"")</f>
        <v>12.1</v>
      </c>
      <c r="W10" s="49">
        <f>IF(individuals!R25&gt;0,individuals!R25,"")</f>
        <v>10.1</v>
      </c>
      <c r="X10" s="49">
        <f>IF(individuals!R26&gt;0,individuals!R26,"")</f>
        <v>14</v>
      </c>
      <c r="Y10" s="49">
        <f>IF(individuals!R27&gt;0,individuals!R27,"")</f>
        <v>12</v>
      </c>
      <c r="Z10" s="49">
        <f>IF(individuals!R29&gt;0,individuals!R29,"")</f>
        <v>13.8</v>
      </c>
      <c r="AA10" s="49">
        <f>IF(individuals!R30&gt;0,individuals!R30,"")</f>
        <v>32.2</v>
      </c>
      <c r="AB10" s="49">
        <f>IF(individuals!R31&gt;0,individuals!R31,"")</f>
        <v>14.4</v>
      </c>
      <c r="AC10" s="49">
        <f>IF(individuals!R32&gt;0,individuals!R32,"")</f>
        <v>11.3</v>
      </c>
      <c r="AD10" s="49">
        <f>IF(individuals!R33&gt;0,individuals!R33,"")</f>
        <v>14.6</v>
      </c>
      <c r="AE10" s="49">
        <f>IF(individuals!R34&gt;0,individuals!R34,"")</f>
        <v>12.1</v>
      </c>
      <c r="AF10" s="49">
        <f>IF(individuals!R36&gt;0,individuals!R36,"")</f>
        <v>13.5</v>
      </c>
      <c r="AG10" s="49">
        <f>IF(individuals!R37&gt;0,individuals!R37,"")</f>
        <v>33.5</v>
      </c>
      <c r="AH10" s="49">
        <f>IF(individuals!R38&gt;0,individuals!R38,"")</f>
        <v>14</v>
      </c>
      <c r="AI10" s="49">
        <f>IF(individuals!R39&gt;0,individuals!R39,"")</f>
        <v>11.1</v>
      </c>
      <c r="AJ10" s="49">
        <f>IF(individuals!R40&gt;0,individuals!R40,"")</f>
        <v>15.6</v>
      </c>
      <c r="AK10" s="49">
        <f>IF(individuals!R41&gt;0,individuals!R41,"")</f>
        <v>11.9</v>
      </c>
      <c r="AL10" s="49">
        <f>IF(individuals!R43&gt;0,individuals!R43,"")</f>
      </c>
      <c r="AM10" s="49">
        <f>IF(individuals!R44&gt;0,individuals!R44,"")</f>
      </c>
      <c r="AN10" s="49">
        <f>IF(individuals!R45&gt;0,individuals!R45,"")</f>
      </c>
      <c r="AO10" s="49">
        <f>IF(individuals!R46&gt;0,individuals!R46,"")</f>
      </c>
      <c r="AP10" s="49">
        <f>IF(individuals!R47&gt;0,individuals!R47,"")</f>
      </c>
      <c r="AQ10" s="49">
        <f>IF(individuals!R48&gt;0,individuals!R48,"")</f>
      </c>
    </row>
    <row r="11" spans="1:43" ht="12.75">
      <c r="A11" s="44" t="str">
        <f t="shared" si="0"/>
        <v>Genus species</v>
      </c>
      <c r="B11" s="75" t="str">
        <f t="shared" si="0"/>
        <v>Country.number</v>
      </c>
      <c r="C11" s="47">
        <f>individuals!T1</f>
        <v>10</v>
      </c>
      <c r="D11" s="48">
        <f>IF(individuals!T3&gt;0,individuals!T3,"")</f>
        <v>448</v>
      </c>
      <c r="E11" s="49">
        <f>IF(individuals!T5&gt;0,individuals!T5,"")</f>
        <v>44</v>
      </c>
      <c r="F11" s="49">
        <f>IF(individuals!T6&gt;0,individuals!T6,"")</f>
      </c>
      <c r="G11" s="49">
        <f>IF(individuals!T7&gt;0,individuals!T7,"")</f>
      </c>
      <c r="H11" s="51">
        <f>IF(individuals!T8&gt;0,individuals!T8,"")</f>
      </c>
      <c r="I11" s="49">
        <f>IF(individuals!T9&gt;0,individuals!T9,"")</f>
        <v>29.9</v>
      </c>
      <c r="J11" s="49">
        <f>IF(individuals!T10&gt;0,individuals!T10,"")</f>
        <v>4.5</v>
      </c>
      <c r="K11" s="49">
        <f>IF(individuals!T11&gt;0,individuals!T11,"")</f>
        <v>2.9</v>
      </c>
      <c r="L11" s="56">
        <f>IF(individuals!T12&gt;0,individuals!T12,"")</f>
      </c>
      <c r="M11" s="56">
        <f>IF(individuals!T14&gt;0,individuals!T14,"")</f>
        <v>6.8</v>
      </c>
      <c r="N11" s="50">
        <f>IF(individuals!T15&gt;0,individuals!T15,"")</f>
        <v>4.8</v>
      </c>
      <c r="O11" s="49">
        <f>IF(individuals!T16&gt;0,individuals!T16,"")</f>
      </c>
      <c r="P11" s="49">
        <f>IF(individuals!T17&gt;0,individuals!T17,"")</f>
      </c>
      <c r="Q11" s="49">
        <f>IF(individuals!T18&gt;0,individuals!T18,"")</f>
      </c>
      <c r="R11" s="49">
        <f>IF(individuals!T19&gt;0,individuals!T19,"")</f>
        <v>13.4</v>
      </c>
      <c r="S11" s="49">
        <f>IF(individuals!T20&gt;0,individuals!T20,"")</f>
      </c>
      <c r="T11" s="49">
        <f>IF(individuals!T22&gt;0,individuals!T22,"")</f>
        <v>13.9</v>
      </c>
      <c r="U11" s="49">
        <f>IF(individuals!T23&gt;0,individuals!T23,"")</f>
        <v>30.2</v>
      </c>
      <c r="V11" s="49">
        <f>IF(individuals!T24&gt;0,individuals!T24,"")</f>
        <v>13.9</v>
      </c>
      <c r="W11" s="49">
        <f>IF(individuals!T25&gt;0,individuals!T25,"")</f>
      </c>
      <c r="X11" s="49">
        <f>IF(individuals!T26&gt;0,individuals!T26,"")</f>
      </c>
      <c r="Y11" s="49">
        <f>IF(individuals!T27&gt;0,individuals!T27,"")</f>
      </c>
      <c r="Z11" s="49">
        <f>IF(individuals!T29&gt;0,individuals!T29,"")</f>
        <v>15.8</v>
      </c>
      <c r="AA11" s="49">
        <f>IF(individuals!T30&gt;0,individuals!T30,"")</f>
        <v>32.5</v>
      </c>
      <c r="AB11" s="49">
        <f>IF(individuals!T31&gt;0,individuals!T31,"")</f>
        <v>15.2</v>
      </c>
      <c r="AC11" s="49">
        <f>IF(individuals!T32&gt;0,individuals!T32,"")</f>
      </c>
      <c r="AD11" s="49">
        <f>IF(individuals!T33&gt;0,individuals!T33,"")</f>
        <v>14.1</v>
      </c>
      <c r="AE11" s="49">
        <f>IF(individuals!T34&gt;0,individuals!T34,"")</f>
        <v>12</v>
      </c>
      <c r="AF11" s="49">
        <f>IF(individuals!T36&gt;0,individuals!T36,"")</f>
        <v>15.9</v>
      </c>
      <c r="AG11" s="49">
        <f>IF(individuals!T37&gt;0,individuals!T37,"")</f>
        <v>34.2</v>
      </c>
      <c r="AH11" s="49">
        <f>IF(individuals!T38&gt;0,individuals!T38,"")</f>
        <v>15.9</v>
      </c>
      <c r="AI11" s="49">
        <f>IF(individuals!T39&gt;0,individuals!T39,"")</f>
        <v>12</v>
      </c>
      <c r="AJ11" s="49">
        <f>IF(individuals!T40&gt;0,individuals!T40,"")</f>
        <v>13.3</v>
      </c>
      <c r="AK11" s="49">
        <f>IF(individuals!T41&gt;0,individuals!T41,"")</f>
        <v>12.7</v>
      </c>
      <c r="AL11" s="49">
        <f>IF(individuals!T43&gt;0,individuals!T43,"")</f>
      </c>
      <c r="AM11" s="49">
        <f>IF(individuals!T44&gt;0,individuals!T44,"")</f>
      </c>
      <c r="AN11" s="49">
        <f>IF(individuals!T45&gt;0,individuals!T45,"")</f>
      </c>
      <c r="AO11" s="49">
        <f>IF(individuals!T46&gt;0,individuals!T46,"")</f>
      </c>
      <c r="AP11" s="49">
        <f>IF(individuals!T47&gt;0,individuals!T47,"")</f>
      </c>
      <c r="AQ11" s="49">
        <f>IF(individuals!T48&gt;0,individuals!T48,"")</f>
      </c>
    </row>
    <row r="12" spans="1:43" ht="12.75">
      <c r="A12" s="44" t="str">
        <f t="shared" si="0"/>
        <v>Genus species</v>
      </c>
      <c r="B12" s="75" t="str">
        <f t="shared" si="0"/>
        <v>Country.number</v>
      </c>
      <c r="C12" s="47">
        <f>individuals!V1</f>
        <v>11</v>
      </c>
      <c r="D12" s="48">
        <f>IF(individuals!V3&gt;0,individuals!V3,"")</f>
        <v>435</v>
      </c>
      <c r="E12" s="49">
        <f>IF(individuals!V5&gt;0,individuals!V5,"")</f>
        <v>44</v>
      </c>
      <c r="F12" s="49">
        <f>IF(individuals!V6&gt;0,individuals!V6,"")</f>
      </c>
      <c r="G12" s="49">
        <f>IF(individuals!V7&gt;0,individuals!V7,"")</f>
      </c>
      <c r="H12" s="51">
        <f>IF(individuals!V8&gt;0,individuals!V8,"")</f>
      </c>
      <c r="I12" s="49">
        <f>IF(individuals!V9&gt;0,individuals!V9,"")</f>
        <v>29.6</v>
      </c>
      <c r="J12" s="49">
        <f>IF(individuals!V10&gt;0,individuals!V10,"")</f>
        <v>5.4</v>
      </c>
      <c r="K12" s="49">
        <f>IF(individuals!V11&gt;0,individuals!V11,"")</f>
        <v>2.8</v>
      </c>
      <c r="L12" s="56">
        <f>IF(individuals!V12&gt;0,individuals!V12,"")</f>
      </c>
      <c r="M12" s="56">
        <f>IF(individuals!V14&gt;0,individuals!V14,"")</f>
        <v>7</v>
      </c>
      <c r="N12" s="50">
        <f>IF(individuals!V15&gt;0,individuals!V15,"")</f>
        <v>5.2</v>
      </c>
      <c r="O12" s="49">
        <f>IF(individuals!V16&gt;0,individuals!V16,"")</f>
      </c>
      <c r="P12" s="49">
        <f>IF(individuals!V17&gt;0,individuals!V17,"")</f>
      </c>
      <c r="Q12" s="49">
        <f>IF(individuals!V18&gt;0,individuals!V18,"")</f>
      </c>
      <c r="R12" s="49">
        <f>IF(individuals!V19&gt;0,individuals!V19,"")</f>
        <v>13.7</v>
      </c>
      <c r="S12" s="49">
        <f>IF(individuals!V20&gt;0,individuals!V20,"")</f>
      </c>
      <c r="T12" s="49">
        <f>IF(individuals!V22&gt;0,individuals!V22,"")</f>
        <v>13.4</v>
      </c>
      <c r="U12" s="49">
        <f>IF(individuals!V23&gt;0,individuals!V23,"")</f>
        <v>30</v>
      </c>
      <c r="V12" s="49">
        <f>IF(individuals!V24&gt;0,individuals!V24,"")</f>
        <v>14</v>
      </c>
      <c r="W12" s="49">
        <f>IF(individuals!V25&gt;0,individuals!V25,"")</f>
        <v>9.1</v>
      </c>
      <c r="X12" s="49">
        <f>IF(individuals!V26&gt;0,individuals!V26,"")</f>
        <v>12.5</v>
      </c>
      <c r="Y12" s="49">
        <f>IF(individuals!V27&gt;0,individuals!V27,"")</f>
        <v>10.5</v>
      </c>
      <c r="Z12" s="49">
        <f>IF(individuals!V29&gt;0,individuals!V29,"")</f>
        <v>15</v>
      </c>
      <c r="AA12" s="49">
        <f>IF(individuals!V30&gt;0,individuals!V30,"")</f>
        <v>30.4</v>
      </c>
      <c r="AB12" s="49">
        <f>IF(individuals!V31&gt;0,individuals!V31,"")</f>
        <v>13.3</v>
      </c>
      <c r="AC12" s="49">
        <f>IF(individuals!V32&gt;0,individuals!V32,"")</f>
      </c>
      <c r="AD12" s="49">
        <f>IF(individuals!V33&gt;0,individuals!V33,"")</f>
      </c>
      <c r="AE12" s="49">
        <f>IF(individuals!V34&gt;0,individuals!V34,"")</f>
      </c>
      <c r="AF12" s="49">
        <f>IF(individuals!V36&gt;0,individuals!V36,"")</f>
        <v>16.1</v>
      </c>
      <c r="AG12" s="49">
        <f>IF(individuals!V37&gt;0,individuals!V37,"")</f>
        <v>30.4</v>
      </c>
      <c r="AH12" s="49">
        <f>IF(individuals!V38&gt;0,individuals!V38,"")</f>
        <v>13.5</v>
      </c>
      <c r="AI12" s="49">
        <f>IF(individuals!V39&gt;0,individuals!V39,"")</f>
        <v>11.8</v>
      </c>
      <c r="AJ12" s="49">
        <f>IF(individuals!V40&gt;0,individuals!V40,"")</f>
        <v>13.6</v>
      </c>
      <c r="AK12" s="49">
        <f>IF(individuals!V41&gt;0,individuals!V41,"")</f>
        <v>12.2</v>
      </c>
      <c r="AL12" s="49">
        <f>IF(individuals!V43&gt;0,individuals!V43,"")</f>
      </c>
      <c r="AM12" s="49">
        <f>IF(individuals!V44&gt;0,individuals!V44,"")</f>
      </c>
      <c r="AN12" s="49">
        <f>IF(individuals!V45&gt;0,individuals!V45,"")</f>
      </c>
      <c r="AO12" s="49">
        <f>IF(individuals!V46&gt;0,individuals!V46,"")</f>
      </c>
      <c r="AP12" s="49">
        <f>IF(individuals!V47&gt;0,individuals!V47,"")</f>
      </c>
      <c r="AQ12" s="49">
        <f>IF(individuals!V48&gt;0,individuals!V48,"")</f>
      </c>
    </row>
    <row r="13" spans="1:43" ht="12.75">
      <c r="A13" s="44" t="str">
        <f t="shared" si="0"/>
        <v>Genus species</v>
      </c>
      <c r="B13" s="75" t="str">
        <f t="shared" si="0"/>
        <v>Country.number</v>
      </c>
      <c r="C13" s="47">
        <f>individuals!X1</f>
        <v>12</v>
      </c>
      <c r="D13" s="48">
        <f>IF(individuals!X3&gt;0,individuals!X3,"")</f>
        <v>464</v>
      </c>
      <c r="E13" s="49">
        <f>IF(individuals!X5&gt;0,individuals!X5,"")</f>
        <v>44.9</v>
      </c>
      <c r="F13" s="49">
        <f>IF(individuals!X6&gt;0,individuals!X6,"")</f>
      </c>
      <c r="G13" s="49">
        <f>IF(individuals!X7&gt;0,individuals!X7,"")</f>
      </c>
      <c r="H13" s="51">
        <f>IF(individuals!X8&gt;0,individuals!X8,"")</f>
      </c>
      <c r="I13" s="49">
        <f>IF(individuals!X9&gt;0,individuals!X9,"")</f>
        <v>29.7</v>
      </c>
      <c r="J13" s="49">
        <f>IF(individuals!X10&gt;0,individuals!X10,"")</f>
        <v>5.4</v>
      </c>
      <c r="K13" s="49">
        <f>IF(individuals!X11&gt;0,individuals!X11,"")</f>
        <v>2.7</v>
      </c>
      <c r="L13" s="56">
        <f>IF(individuals!X12&gt;0,individuals!X12,"")</f>
      </c>
      <c r="M13" s="56">
        <f>IF(individuals!X14&gt;0,individuals!X14,"")</f>
        <v>6.9</v>
      </c>
      <c r="N13" s="50">
        <f>IF(individuals!X15&gt;0,individuals!X15,"")</f>
        <v>5.4</v>
      </c>
      <c r="O13" s="49">
        <f>IF(individuals!X16&gt;0,individuals!X16,"")</f>
      </c>
      <c r="P13" s="49">
        <f>IF(individuals!X17&gt;0,individuals!X17,"")</f>
      </c>
      <c r="Q13" s="49">
        <f>IF(individuals!X18&gt;0,individuals!X18,"")</f>
      </c>
      <c r="R13" s="49">
        <f>IF(individuals!X19&gt;0,individuals!X19,"")</f>
        <v>13.6</v>
      </c>
      <c r="S13" s="49">
        <f>IF(individuals!X20&gt;0,individuals!X20,"")</f>
      </c>
      <c r="T13" s="49">
        <f>IF(individuals!X22&gt;0,individuals!X22,"")</f>
      </c>
      <c r="U13" s="49">
        <f>IF(individuals!X23&gt;0,individuals!X23,"")</f>
      </c>
      <c r="V13" s="49">
        <f>IF(individuals!X24&gt;0,individuals!X24,"")</f>
      </c>
      <c r="W13" s="49">
        <f>IF(individuals!X25&gt;0,individuals!X25,"")</f>
      </c>
      <c r="X13" s="49">
        <f>IF(individuals!X26&gt;0,individuals!X26,"")</f>
      </c>
      <c r="Y13" s="49">
        <f>IF(individuals!X27&gt;0,individuals!X27,"")</f>
      </c>
      <c r="Z13" s="49">
        <f>IF(individuals!X29&gt;0,individuals!X29,"")</f>
        <v>16</v>
      </c>
      <c r="AA13" s="49">
        <f>IF(individuals!X30&gt;0,individuals!X30,"")</f>
        <v>32.4</v>
      </c>
      <c r="AB13" s="49">
        <f>IF(individuals!X31&gt;0,individuals!X31,"")</f>
        <v>14.4</v>
      </c>
      <c r="AC13" s="49">
        <f>IF(individuals!X32&gt;0,individuals!X32,"")</f>
        <v>11.8</v>
      </c>
      <c r="AD13" s="49">
        <f>IF(individuals!X33&gt;0,individuals!X33,"")</f>
      </c>
      <c r="AE13" s="49">
        <f>IF(individuals!X34&gt;0,individuals!X34,"")</f>
        <v>13.4</v>
      </c>
      <c r="AF13" s="49">
        <f>IF(individuals!X36&gt;0,individuals!X36,"")</f>
        <v>16.2</v>
      </c>
      <c r="AG13" s="49">
        <f>IF(individuals!X37&gt;0,individuals!X37,"")</f>
        <v>33.9</v>
      </c>
      <c r="AH13" s="49">
        <f>IF(individuals!X38&gt;0,individuals!X38,"")</f>
        <v>14.6</v>
      </c>
      <c r="AI13" s="49">
        <f>IF(individuals!X39&gt;0,individuals!X39,"")</f>
        <v>11.4</v>
      </c>
      <c r="AJ13" s="49">
        <f>IF(individuals!X40&gt;0,individuals!X40,"")</f>
      </c>
      <c r="AK13" s="49">
        <f>IF(individuals!X41&gt;0,individuals!X41,"")</f>
        <v>14.5</v>
      </c>
      <c r="AL13" s="49">
        <f>IF(individuals!X43&gt;0,individuals!X43,"")</f>
      </c>
      <c r="AM13" s="49">
        <f>IF(individuals!X44&gt;0,individuals!X44,"")</f>
      </c>
      <c r="AN13" s="49">
        <f>IF(individuals!X45&gt;0,individuals!X45,"")</f>
      </c>
      <c r="AO13" s="49">
        <f>IF(individuals!X46&gt;0,individuals!X46,"")</f>
      </c>
      <c r="AP13" s="49">
        <f>IF(individuals!X47&gt;0,individuals!X47,"")</f>
      </c>
      <c r="AQ13" s="49">
        <f>IF(individuals!X48&gt;0,individuals!X48,"")</f>
      </c>
    </row>
    <row r="14" spans="1:43" ht="12.75">
      <c r="A14" s="44" t="str">
        <f t="shared" si="0"/>
        <v>Genus species</v>
      </c>
      <c r="B14" s="75" t="str">
        <f t="shared" si="0"/>
        <v>Country.number</v>
      </c>
      <c r="C14" s="47">
        <f>individuals!Z1</f>
        <v>13</v>
      </c>
      <c r="D14" s="48">
        <f>IF(individuals!Z3&gt;0,individuals!Z3,"")</f>
        <v>372</v>
      </c>
      <c r="E14" s="49">
        <f>IF(individuals!Z5&gt;0,individuals!Z5,"")</f>
        <v>41.3</v>
      </c>
      <c r="F14" s="49">
        <f>IF(individuals!Z6&gt;0,individuals!Z6,"")</f>
      </c>
      <c r="G14" s="49">
        <f>IF(individuals!Z7&gt;0,individuals!Z7,"")</f>
      </c>
      <c r="H14" s="51">
        <f>IF(individuals!Z8&gt;0,individuals!Z8,"")</f>
      </c>
      <c r="I14" s="49">
        <f>IF(individuals!Z9&gt;0,individuals!Z9,"")</f>
        <v>28.2</v>
      </c>
      <c r="J14" s="49">
        <f>IF(individuals!Z10&gt;0,individuals!Z10,"")</f>
        <v>4.6</v>
      </c>
      <c r="K14" s="49">
        <f>IF(individuals!Z11&gt;0,individuals!Z11,"")</f>
        <v>2.5</v>
      </c>
      <c r="L14" s="56">
        <f>IF(individuals!Z12&gt;0,individuals!Z12,"")</f>
      </c>
      <c r="M14" s="56">
        <f>IF(individuals!Z14&gt;0,individuals!Z14,"")</f>
        <v>6.4</v>
      </c>
      <c r="N14" s="50">
        <f>IF(individuals!Z15&gt;0,individuals!Z15,"")</f>
        <v>4.5</v>
      </c>
      <c r="O14" s="49">
        <f>IF(individuals!Z16&gt;0,individuals!Z16,"")</f>
      </c>
      <c r="P14" s="49">
        <f>IF(individuals!Z17&gt;0,individuals!Z17,"")</f>
      </c>
      <c r="Q14" s="49">
        <f>IF(individuals!Z18&gt;0,individuals!Z18,"")</f>
      </c>
      <c r="R14" s="49">
        <f>IF(individuals!Z19&gt;0,individuals!Z19,"")</f>
        <v>12.4</v>
      </c>
      <c r="S14" s="49">
        <f>IF(individuals!Z20&gt;0,individuals!Z20,"")</f>
      </c>
      <c r="T14" s="49">
        <f>IF(individuals!Z22&gt;0,individuals!Z22,"")</f>
      </c>
      <c r="U14" s="49">
        <f>IF(individuals!Z23&gt;0,individuals!Z23,"")</f>
      </c>
      <c r="V14" s="49">
        <f>IF(individuals!Z24&gt;0,individuals!Z24,"")</f>
      </c>
      <c r="W14" s="49">
        <f>IF(individuals!Z25&gt;0,individuals!Z25,"")</f>
      </c>
      <c r="X14" s="49">
        <f>IF(individuals!Z26&gt;0,individuals!Z26,"")</f>
      </c>
      <c r="Y14" s="49">
        <f>IF(individuals!Z27&gt;0,individuals!Z27,"")</f>
      </c>
      <c r="Z14" s="49">
        <f>IF(individuals!Z29&gt;0,individuals!Z29,"")</f>
      </c>
      <c r="AA14" s="49">
        <f>IF(individuals!Z30&gt;0,individuals!Z30,"")</f>
      </c>
      <c r="AB14" s="49">
        <f>IF(individuals!Z31&gt;0,individuals!Z31,"")</f>
      </c>
      <c r="AC14" s="49">
        <f>IF(individuals!Z32&gt;0,individuals!Z32,"")</f>
      </c>
      <c r="AD14" s="49">
        <f>IF(individuals!Z33&gt;0,individuals!Z33,"")</f>
      </c>
      <c r="AE14" s="49">
        <f>IF(individuals!Z34&gt;0,individuals!Z34,"")</f>
      </c>
      <c r="AF14" s="49">
        <f>IF(individuals!Z36&gt;0,individuals!Z36,"")</f>
        <v>14</v>
      </c>
      <c r="AG14" s="49">
        <f>IF(individuals!Z37&gt;0,individuals!Z37,"")</f>
        <v>29.6</v>
      </c>
      <c r="AH14" s="49">
        <f>IF(individuals!Z38&gt;0,individuals!Z38,"")</f>
        <v>14.2</v>
      </c>
      <c r="AI14" s="49">
        <f>IF(individuals!Z39&gt;0,individuals!Z39,"")</f>
      </c>
      <c r="AJ14" s="49">
        <f>IF(individuals!Z40&gt;0,individuals!Z40,"")</f>
      </c>
      <c r="AK14" s="49">
        <f>IF(individuals!Z41&gt;0,individuals!Z41,"")</f>
      </c>
      <c r="AL14" s="49">
        <f>IF(individuals!Z43&gt;0,individuals!Z43,"")</f>
      </c>
      <c r="AM14" s="49">
        <f>IF(individuals!Z44&gt;0,individuals!Z44,"")</f>
      </c>
      <c r="AN14" s="49">
        <f>IF(individuals!Z45&gt;0,individuals!Z45,"")</f>
      </c>
      <c r="AO14" s="49">
        <f>IF(individuals!Z46&gt;0,individuals!Z46,"")</f>
      </c>
      <c r="AP14" s="49">
        <f>IF(individuals!Z47&gt;0,individuals!Z47,"")</f>
      </c>
      <c r="AQ14" s="49">
        <f>IF(individuals!Z48&gt;0,individuals!Z48,"")</f>
      </c>
    </row>
    <row r="15" spans="1:43" ht="12.75">
      <c r="A15" s="44" t="str">
        <f t="shared" si="0"/>
        <v>Genus species</v>
      </c>
      <c r="B15" s="75" t="str">
        <f t="shared" si="0"/>
        <v>Country.number</v>
      </c>
      <c r="C15" s="47">
        <f>individuals!AB1</f>
        <v>14</v>
      </c>
      <c r="D15" s="48">
        <f>IF(individuals!AB3&gt;0,individuals!AB3,"")</f>
        <v>383</v>
      </c>
      <c r="E15" s="49">
        <f>IF(individuals!AB5&gt;0,individuals!AB5,"")</f>
        <v>42.6</v>
      </c>
      <c r="F15" s="49">
        <f>IF(individuals!AB6&gt;0,individuals!AB6,"")</f>
      </c>
      <c r="G15" s="49">
        <f>IF(individuals!AB7&gt;0,individuals!AB7,"")</f>
      </c>
      <c r="H15" s="51">
        <f>IF(individuals!AB8&gt;0,individuals!AB8,"")</f>
      </c>
      <c r="I15" s="49">
        <f>IF(individuals!AB9&gt;0,individuals!AB9,"")</f>
        <v>29</v>
      </c>
      <c r="J15" s="49">
        <f>IF(individuals!AB10&gt;0,individuals!AB10,"")</f>
        <v>4.5</v>
      </c>
      <c r="K15" s="49">
        <f>IF(individuals!AB11&gt;0,individuals!AB11,"")</f>
        <v>2.6</v>
      </c>
      <c r="L15" s="56">
        <f>IF(individuals!AB12&gt;0,individuals!AB12,"")</f>
      </c>
      <c r="M15" s="56">
        <f>IF(individuals!AB14&gt;0,individuals!AB14,"")</f>
        <v>6.4</v>
      </c>
      <c r="N15" s="50">
        <f>IF(individuals!AB15&gt;0,individuals!AB15,"")</f>
        <v>4.5</v>
      </c>
      <c r="O15" s="49">
        <f>IF(individuals!AB16&gt;0,individuals!AB16,"")</f>
      </c>
      <c r="P15" s="49">
        <f>IF(individuals!AB17&gt;0,individuals!AB17,"")</f>
      </c>
      <c r="Q15" s="49">
        <f>IF(individuals!AB18&gt;0,individuals!AB18,"")</f>
      </c>
      <c r="R15" s="49">
        <f>IF(individuals!AB19&gt;0,individuals!AB19,"")</f>
        <v>12.6</v>
      </c>
      <c r="S15" s="49">
        <f>IF(individuals!AB20&gt;0,individuals!AB20,"")</f>
      </c>
      <c r="T15" s="49">
        <f>IF(individuals!AB22&gt;0,individuals!AB22,"")</f>
      </c>
      <c r="U15" s="49">
        <f>IF(individuals!AB23&gt;0,individuals!AB23,"")</f>
      </c>
      <c r="V15" s="49">
        <f>IF(individuals!AB24&gt;0,individuals!AB24,"")</f>
      </c>
      <c r="W15" s="49">
        <f>IF(individuals!AB25&gt;0,individuals!AB25,"")</f>
      </c>
      <c r="X15" s="49">
        <f>IF(individuals!AB26&gt;0,individuals!AB26,"")</f>
      </c>
      <c r="Y15" s="49">
        <f>IF(individuals!AB27&gt;0,individuals!AB27,"")</f>
      </c>
      <c r="Z15" s="49">
        <f>IF(individuals!AB29&gt;0,individuals!AB29,"")</f>
        <v>15.1</v>
      </c>
      <c r="AA15" s="49">
        <f>IF(individuals!AB30&gt;0,individuals!AB30,"")</f>
        <v>31.5</v>
      </c>
      <c r="AB15" s="49">
        <f>IF(individuals!AB31&gt;0,individuals!AB31,"")</f>
        <v>15.2</v>
      </c>
      <c r="AC15" s="49">
        <f>IF(individuals!AB32&gt;0,individuals!AB32,"")</f>
        <v>11.3</v>
      </c>
      <c r="AD15" s="49">
        <f>IF(individuals!AB33&gt;0,individuals!AB33,"")</f>
      </c>
      <c r="AE15" s="49">
        <f>IF(individuals!AB34&gt;0,individuals!AB34,"")</f>
        <v>13.2</v>
      </c>
      <c r="AF15" s="49">
        <f>IF(individuals!AB36&gt;0,individuals!AB36,"")</f>
        <v>14.8</v>
      </c>
      <c r="AG15" s="49">
        <f>IF(individuals!AB37&gt;0,individuals!AB37,"")</f>
        <v>32.7</v>
      </c>
      <c r="AH15" s="49">
        <f>IF(individuals!AB38&gt;0,individuals!AB38,"")</f>
        <v>14.6</v>
      </c>
      <c r="AI15" s="49">
        <f>IF(individuals!AB39&gt;0,individuals!AB39,"")</f>
        <v>11.2</v>
      </c>
      <c r="AJ15" s="49">
        <f>IF(individuals!AB40&gt;0,individuals!AB40,"")</f>
        <v>12.7</v>
      </c>
      <c r="AK15" s="49">
        <f>IF(individuals!AB41&gt;0,individuals!AB41,"")</f>
        <v>11.5</v>
      </c>
      <c r="AL15" s="49">
        <f>IF(individuals!AB43&gt;0,individuals!AB43,"")</f>
      </c>
      <c r="AM15" s="49">
        <f>IF(individuals!AB44&gt;0,individuals!AB44,"")</f>
      </c>
      <c r="AN15" s="49">
        <f>IF(individuals!AB45&gt;0,individuals!AB45,"")</f>
      </c>
      <c r="AO15" s="49">
        <f>IF(individuals!AB46&gt;0,individuals!AB46,"")</f>
      </c>
      <c r="AP15" s="49">
        <f>IF(individuals!AB47&gt;0,individuals!AB47,"")</f>
      </c>
      <c r="AQ15" s="49">
        <f>IF(individuals!AB48&gt;0,individuals!AB48,"")</f>
      </c>
    </row>
    <row r="16" spans="1:43" ht="12.75">
      <c r="A16" s="44" t="str">
        <f t="shared" si="0"/>
        <v>Genus species</v>
      </c>
      <c r="B16" s="75" t="str">
        <f t="shared" si="0"/>
        <v>Country.number</v>
      </c>
      <c r="C16" s="47">
        <f>individuals!AD1</f>
        <v>15</v>
      </c>
      <c r="D16" s="48">
        <f>IF(individuals!AD3&gt;0,individuals!AD3,"")</f>
        <v>230</v>
      </c>
      <c r="E16" s="49">
        <f>IF(individuals!AD5&gt;0,individuals!AD5,"")</f>
        <v>28.5</v>
      </c>
      <c r="F16" s="49">
        <f>IF(individuals!AD6&gt;0,individuals!AD6,"")</f>
      </c>
      <c r="G16" s="49">
        <f>IF(individuals!AD7&gt;0,individuals!AD7,"")</f>
      </c>
      <c r="H16" s="51">
        <f>IF(individuals!AD8&gt;0,individuals!AD8,"")</f>
      </c>
      <c r="I16" s="49">
        <f>IF(individuals!AD9&gt;0,individuals!AD9,"")</f>
        <v>19.7</v>
      </c>
      <c r="J16" s="49">
        <f>IF(individuals!AD10&gt;0,individuals!AD10,"")</f>
        <v>3</v>
      </c>
      <c r="K16" s="49">
        <f>IF(individuals!AD11&gt;0,individuals!AD11,"")</f>
        <v>1.7</v>
      </c>
      <c r="L16" s="56">
        <f>IF(individuals!AD12&gt;0,individuals!AD12,"")</f>
      </c>
      <c r="M16" s="56">
        <f>IF(individuals!AD14&gt;0,individuals!AD14,"")</f>
        <v>4.3</v>
      </c>
      <c r="N16" s="50">
        <f>IF(individuals!AD15&gt;0,individuals!AD15,"")</f>
        <v>3.4</v>
      </c>
      <c r="O16" s="49">
        <f>IF(individuals!AD16&gt;0,individuals!AD16,"")</f>
      </c>
      <c r="P16" s="49">
        <f>IF(individuals!AD17&gt;0,individuals!AD17,"")</f>
      </c>
      <c r="Q16" s="49">
        <f>IF(individuals!AD18&gt;0,individuals!AD18,"")</f>
      </c>
      <c r="R16" s="49">
        <f>IF(individuals!AD19&gt;0,individuals!AD19,"")</f>
        <v>8.7</v>
      </c>
      <c r="S16" s="49">
        <f>IF(individuals!AD20&gt;0,individuals!AD20,"")</f>
      </c>
      <c r="T16" s="49">
        <f>IF(individuals!AD22&gt;0,individuals!AD22,"")</f>
        <v>8.3</v>
      </c>
      <c r="U16" s="49">
        <f>IF(individuals!AD23&gt;0,individuals!AD23,"")</f>
        <v>20.3</v>
      </c>
      <c r="V16" s="49">
        <f>IF(individuals!AD24&gt;0,individuals!AD24,"")</f>
        <v>8.7</v>
      </c>
      <c r="W16" s="49">
        <f>IF(individuals!AD25&gt;0,individuals!AD25,"")</f>
        <v>5.9</v>
      </c>
      <c r="X16" s="49">
        <f>IF(individuals!AD26&gt;0,individuals!AD26,"")</f>
        <v>8.6</v>
      </c>
      <c r="Y16" s="49">
        <f>IF(individuals!AD27&gt;0,individuals!AD27,"")</f>
        <v>5.4</v>
      </c>
      <c r="Z16" s="49">
        <f>IF(individuals!AD29&gt;0,individuals!AD29,"")</f>
        <v>8.3</v>
      </c>
      <c r="AA16" s="49">
        <f>IF(individuals!AD30&gt;0,individuals!AD30,"")</f>
        <v>20.2</v>
      </c>
      <c r="AB16" s="49">
        <f>IF(individuals!AD31&gt;0,individuals!AD31,"")</f>
        <v>9.3</v>
      </c>
      <c r="AC16" s="49">
        <f>IF(individuals!AD32&gt;0,individuals!AD32,"")</f>
        <v>7.4</v>
      </c>
      <c r="AD16" s="49">
        <f>IF(individuals!AD33&gt;0,individuals!AD33,"")</f>
        <v>8.6</v>
      </c>
      <c r="AE16" s="49">
        <f>IF(individuals!AD34&gt;0,individuals!AD34,"")</f>
        <v>7.7</v>
      </c>
      <c r="AF16" s="49">
        <f>IF(individuals!AD36&gt;0,individuals!AD36,"")</f>
        <v>8.9</v>
      </c>
      <c r="AG16" s="49">
        <f>IF(individuals!AD37&gt;0,individuals!AD37,"")</f>
        <v>21</v>
      </c>
      <c r="AH16" s="49">
        <f>IF(individuals!AD38&gt;0,individuals!AD38,"")</f>
        <v>9.6</v>
      </c>
      <c r="AI16" s="49">
        <f>IF(individuals!AD39&gt;0,individuals!AD39,"")</f>
        <v>6.8</v>
      </c>
      <c r="AJ16" s="49">
        <f>IF(individuals!AD40&gt;0,individuals!AD40,"")</f>
        <v>8.4</v>
      </c>
      <c r="AK16" s="49">
        <f>IF(individuals!AD41&gt;0,individuals!AD41,"")</f>
        <v>7.5</v>
      </c>
      <c r="AL16" s="49">
        <f>IF(individuals!AD43&gt;0,individuals!AD43,"")</f>
      </c>
      <c r="AM16" s="49">
        <f>IF(individuals!AD44&gt;0,individuals!AD44,"")</f>
      </c>
      <c r="AN16" s="49">
        <f>IF(individuals!AD45&gt;0,individuals!AD45,"")</f>
      </c>
      <c r="AO16" s="49">
        <f>IF(individuals!AD46&gt;0,individuals!AD46,"")</f>
        <v>9</v>
      </c>
      <c r="AP16" s="49">
        <f>IF(individuals!AD47&gt;0,individuals!AD47,"")</f>
        <v>24.2</v>
      </c>
      <c r="AQ16" s="49">
        <f>IF(individuals!AD48&gt;0,individuals!AD48,"")</f>
        <v>9.4</v>
      </c>
    </row>
  </sheetData>
  <sheetProtection/>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66FF33"/>
  </sheetPr>
  <dimension ref="A1:AO16"/>
  <sheetViews>
    <sheetView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9.125" defaultRowHeight="12.75"/>
  <cols>
    <col min="1" max="1" width="16.875" style="53" customWidth="1"/>
    <col min="2" max="2" width="16.875" style="76" customWidth="1"/>
    <col min="3" max="3" width="9.125" style="54" customWidth="1"/>
    <col min="4" max="41" width="17.00390625" style="55" customWidth="1"/>
    <col min="42" max="16384" width="9.125" style="52" customWidth="1"/>
  </cols>
  <sheetData>
    <row r="1" spans="1:41" s="46" customFormat="1" ht="27">
      <c r="A1" s="44" t="s">
        <v>87</v>
      </c>
      <c r="B1" s="74" t="s">
        <v>88</v>
      </c>
      <c r="C1" s="45" t="s">
        <v>61</v>
      </c>
      <c r="D1" s="43" t="s">
        <v>21</v>
      </c>
      <c r="E1" s="43" t="s">
        <v>65</v>
      </c>
      <c r="F1" s="43" t="s">
        <v>66</v>
      </c>
      <c r="G1" s="43" t="s">
        <v>63</v>
      </c>
      <c r="H1" s="43" t="s">
        <v>68</v>
      </c>
      <c r="I1" s="43" t="s">
        <v>69</v>
      </c>
      <c r="J1" s="43" t="s">
        <v>70</v>
      </c>
      <c r="K1" s="43" t="s">
        <v>71</v>
      </c>
      <c r="L1" s="43" t="s">
        <v>72</v>
      </c>
      <c r="M1" s="43" t="s">
        <v>73</v>
      </c>
      <c r="N1" s="43" t="s">
        <v>74</v>
      </c>
      <c r="O1" s="43" t="s">
        <v>75</v>
      </c>
      <c r="P1" s="43" t="s">
        <v>76</v>
      </c>
      <c r="Q1" s="43" t="s">
        <v>77</v>
      </c>
      <c r="R1" s="43" t="s">
        <v>90</v>
      </c>
      <c r="S1" s="43" t="s">
        <v>91</v>
      </c>
      <c r="T1" s="43" t="s">
        <v>92</v>
      </c>
      <c r="U1" s="43" t="s">
        <v>93</v>
      </c>
      <c r="V1" s="43" t="s">
        <v>94</v>
      </c>
      <c r="W1" s="43" t="s">
        <v>95</v>
      </c>
      <c r="X1" s="43" t="s">
        <v>96</v>
      </c>
      <c r="Y1" s="43" t="s">
        <v>97</v>
      </c>
      <c r="Z1" s="43" t="s">
        <v>98</v>
      </c>
      <c r="AA1" s="43" t="s">
        <v>99</v>
      </c>
      <c r="AB1" s="43" t="s">
        <v>100</v>
      </c>
      <c r="AC1" s="43" t="s">
        <v>101</v>
      </c>
      <c r="AD1" s="43" t="s">
        <v>102</v>
      </c>
      <c r="AE1" s="43" t="s">
        <v>103</v>
      </c>
      <c r="AF1" s="43" t="s">
        <v>104</v>
      </c>
      <c r="AG1" s="43" t="s">
        <v>105</v>
      </c>
      <c r="AH1" s="43" t="s">
        <v>106</v>
      </c>
      <c r="AI1" s="43" t="s">
        <v>107</v>
      </c>
      <c r="AJ1" s="43" t="s">
        <v>78</v>
      </c>
      <c r="AK1" s="43" t="s">
        <v>79</v>
      </c>
      <c r="AL1" s="43" t="s">
        <v>80</v>
      </c>
      <c r="AM1" s="43" t="s">
        <v>81</v>
      </c>
      <c r="AN1" s="43" t="s">
        <v>82</v>
      </c>
      <c r="AO1" s="43" t="s">
        <v>83</v>
      </c>
    </row>
    <row r="2" spans="1:41" ht="12.75">
      <c r="A2" s="44" t="str">
        <f>'individuals_stats (μm)'!A$2</f>
        <v>Genus species</v>
      </c>
      <c r="B2" s="77" t="str">
        <f>'individuals_stats (μm)'!B$2</f>
        <v>Country.number</v>
      </c>
      <c r="C2" s="47" t="str">
        <f>individuals!B1</f>
        <v>1 (HOL)</v>
      </c>
      <c r="D2" s="48">
        <f>IF(individuals!C3&gt;0,individuals!C3,"")</f>
        <v>883.054892601432</v>
      </c>
      <c r="E2" s="49">
        <f>IF(individuals!C6&gt;0,individuals!C6,"")</f>
      </c>
      <c r="F2" s="49">
        <f>IF(individuals!C7&gt;0,individuals!C7,"")</f>
      </c>
      <c r="G2" s="49">
        <f>IF(individuals!C9&gt;0,individuals!C9,"")</f>
        <v>68.25775656324583</v>
      </c>
      <c r="H2" s="49">
        <f>IF(individuals!C10&gt;0,individuals!C10,"")</f>
        <v>11.217183770883056</v>
      </c>
      <c r="I2" s="49">
        <f>IF(individuals!C11&gt;0,individuals!C11,"")</f>
        <v>7.875894988066825</v>
      </c>
      <c r="J2" s="56">
        <f>IF(individuals!C12&gt;0,individuals!C12,"")</f>
      </c>
      <c r="K2" s="56">
        <f>IF(individuals!C14&gt;0,individuals!C14,"")</f>
        <v>16.2291169451074</v>
      </c>
      <c r="L2" s="49">
        <f>IF(individuals!C15&gt;0,individuals!C15,"")</f>
        <v>9.785202863961812</v>
      </c>
      <c r="M2" s="49">
        <f>IF(individuals!C16&gt;0,individuals!C16,"")</f>
      </c>
      <c r="N2" s="49">
        <f>IF(individuals!C17&gt;0,individuals!C17,"")</f>
      </c>
      <c r="O2" s="49">
        <f>IF(individuals!C18&gt;0,individuals!C18,"")</f>
      </c>
      <c r="P2" s="49">
        <f>IF(individuals!C19&gt;0,individuals!C19,"")</f>
        <v>29.59427207637232</v>
      </c>
      <c r="Q2" s="49">
        <f>IF(individuals!C20&gt;0,individuals!C20,"")</f>
      </c>
      <c r="R2" s="49">
        <f>IF(individuals!C22&gt;0,individuals!C22,"")</f>
        <v>30.787589498806682</v>
      </c>
      <c r="S2" s="49">
        <f>IF(individuals!C23&gt;0,individuals!C23,"")</f>
        <v>64.43914081145586</v>
      </c>
      <c r="T2" s="49">
        <f>IF(individuals!C24&gt;0,individuals!C24,"")</f>
        <v>29.355608591885446</v>
      </c>
      <c r="U2" s="49">
        <f>IF(individuals!C25&gt;0,individuals!C25,"")</f>
        <v>20.52505966587112</v>
      </c>
      <c r="V2" s="49">
        <f>IF(individuals!C26&gt;0,individuals!C26,"")</f>
        <v>26.25298329355609</v>
      </c>
      <c r="W2" s="49">
        <f>IF(individuals!C27&gt;0,individuals!C27,"")</f>
        <v>22.19570405727924</v>
      </c>
      <c r="X2" s="49">
        <f>IF(individuals!C29&gt;0,individuals!C29,"")</f>
        <v>32.93556085918855</v>
      </c>
      <c r="Y2" s="49">
        <f>IF(individuals!C30&gt;0,individuals!C30,"")</f>
        <v>68.01909307875896</v>
      </c>
      <c r="Z2" s="49">
        <f>IF(individuals!C31&gt;0,individuals!C31,"")</f>
        <v>31.74224343675418</v>
      </c>
      <c r="AA2" s="49">
        <f>IF(individuals!C32&gt;0,individuals!C32,"")</f>
        <v>22.911694510739856</v>
      </c>
      <c r="AB2" s="49">
        <f>IF(individuals!C33&gt;0,individuals!C33,"")</f>
      </c>
      <c r="AC2" s="49">
        <f>IF(individuals!C34&gt;0,individuals!C34,"")</f>
        <v>28.639618138424822</v>
      </c>
      <c r="AD2" s="49">
        <f>IF(individuals!C36&gt;0,individuals!C36,"")</f>
        <v>33.41288782816229</v>
      </c>
      <c r="AE2" s="49">
        <f>IF(individuals!C37&gt;0,individuals!C37,"")</f>
        <v>69.68973747016707</v>
      </c>
      <c r="AF2" s="49">
        <f>IF(individuals!C38&gt;0,individuals!C38,"")</f>
        <v>32.69689737470167</v>
      </c>
      <c r="AG2" s="49">
        <f>IF(individuals!C39&gt;0,individuals!C39,"")</f>
        <v>22.43436754176611</v>
      </c>
      <c r="AH2" s="49">
        <f>IF(individuals!C40&gt;0,individuals!C40,"")</f>
        <v>27.446300715990457</v>
      </c>
      <c r="AI2" s="49">
        <f>IF(individuals!C41&gt;0,individuals!C41,"")</f>
        <v>25.059665871121716</v>
      </c>
      <c r="AJ2" s="49">
        <f>IF(individuals!C43&gt;0,individuals!C43,"")</f>
      </c>
      <c r="AK2" s="49">
        <f>IF(individuals!C44&gt;0,individuals!C44,"")</f>
      </c>
      <c r="AL2" s="49">
        <f>IF(individuals!C45&gt;0,individuals!C45,"")</f>
      </c>
      <c r="AM2" s="49">
        <f>IF(individuals!C46&gt;0,individuals!C46,"")</f>
      </c>
      <c r="AN2" s="49">
        <f>IF(individuals!C47&gt;0,individuals!C47,"")</f>
      </c>
      <c r="AO2" s="49">
        <f>IF(individuals!C48&gt;0,individuals!C48,"")</f>
      </c>
    </row>
    <row r="3" spans="1:41" ht="12.75">
      <c r="A3" s="44" t="str">
        <f>'individuals_stats (μm)'!A$2</f>
        <v>Genus species</v>
      </c>
      <c r="B3" s="77" t="str">
        <f>'individuals_stats (μm)'!B$2</f>
        <v>Country.number</v>
      </c>
      <c r="C3" s="47">
        <f>individuals!D1</f>
        <v>2</v>
      </c>
      <c r="D3" s="48">
        <f>IF(individuals!E3&gt;0,individuals!E3,"")</f>
        <v>852.7918781725889</v>
      </c>
      <c r="E3" s="49">
        <f>IF(individuals!E6&gt;0,individuals!E6,"")</f>
      </c>
      <c r="F3" s="49">
        <f>IF(individuals!E7&gt;0,individuals!E7,"")</f>
      </c>
      <c r="G3" s="49">
        <f>IF(individuals!E9&gt;0,individuals!E9,"")</f>
        <v>69.28934010152284</v>
      </c>
      <c r="H3" s="49">
        <f>IF(individuals!E10&gt;0,individuals!E10,"")</f>
        <v>11.421319796954316</v>
      </c>
      <c r="I3" s="49">
        <f>IF(individuals!E11&gt;0,individuals!E11,"")</f>
        <v>6.85279187817259</v>
      </c>
      <c r="J3" s="56">
        <f>IF(individuals!E12&gt;0,individuals!E12,"")</f>
      </c>
      <c r="K3" s="56">
        <f>IF(individuals!E14&gt;0,individuals!E14,"")</f>
        <v>15.228426395939088</v>
      </c>
      <c r="L3" s="49">
        <f>IF(individuals!E15&gt;0,individuals!E15,"")</f>
        <v>10.152284263959391</v>
      </c>
      <c r="M3" s="49">
        <f>IF(individuals!E16&gt;0,individuals!E16,"")</f>
      </c>
      <c r="N3" s="49">
        <f>IF(individuals!E17&gt;0,individuals!E17,"")</f>
      </c>
      <c r="O3" s="49">
        <f>IF(individuals!E18&gt;0,individuals!E18,"")</f>
      </c>
      <c r="P3" s="49">
        <f>IF(individuals!E19&gt;0,individuals!E19,"")</f>
        <v>29.441624365482234</v>
      </c>
      <c r="Q3" s="49">
        <f>IF(individuals!E20&gt;0,individuals!E20,"")</f>
      </c>
      <c r="R3" s="49">
        <f>IF(individuals!E22&gt;0,individuals!E22,"")</f>
        <v>31.979695431472084</v>
      </c>
      <c r="S3" s="49">
        <f>IF(individuals!E23&gt;0,individuals!E23,"")</f>
        <v>64.21319796954316</v>
      </c>
      <c r="T3" s="49">
        <f>IF(individuals!E24&gt;0,individuals!E24,"")</f>
        <v>29.441624365482234</v>
      </c>
      <c r="U3" s="49">
        <f>IF(individuals!E25&gt;0,individuals!E25,"")</f>
        <v>21.065989847715738</v>
      </c>
      <c r="V3" s="49">
        <f>IF(individuals!E26&gt;0,individuals!E26,"")</f>
        <v>27.918781725888326</v>
      </c>
      <c r="W3" s="49">
        <f>IF(individuals!E27&gt;0,individuals!E27,"")</f>
        <v>24.111675126903553</v>
      </c>
      <c r="X3" s="49">
        <f>IF(individuals!E29&gt;0,individuals!E29,"")</f>
        <v>33.24873096446701</v>
      </c>
      <c r="Y3" s="49">
        <f>IF(individuals!E30&gt;0,individuals!E30,"")</f>
        <v>71.06598984771574</v>
      </c>
      <c r="Z3" s="49">
        <f>IF(individuals!E31&gt;0,individuals!E31,"")</f>
        <v>32.99492385786802</v>
      </c>
      <c r="AA3" s="49">
        <f>IF(individuals!E32&gt;0,individuals!E32,"")</f>
        <v>23.350253807106597</v>
      </c>
      <c r="AB3" s="49">
        <f>IF(individuals!E33&gt;0,individuals!E33,"")</f>
        <v>24.61928934010152</v>
      </c>
      <c r="AC3" s="49">
        <f>IF(individuals!E34&gt;0,individuals!E34,"")</f>
        <v>24.36548223350254</v>
      </c>
      <c r="AD3" s="49">
        <f>IF(individuals!E36&gt;0,individuals!E36,"")</f>
        <v>33.756345177664976</v>
      </c>
      <c r="AE3" s="49">
        <f>IF(individuals!E37&gt;0,individuals!E37,"")</f>
        <v>71.06598984771574</v>
      </c>
      <c r="AF3" s="49">
        <f>IF(individuals!E38&gt;0,individuals!E38,"")</f>
        <v>32.99492385786802</v>
      </c>
      <c r="AG3" s="49">
        <f>IF(individuals!E39&gt;0,individuals!E39,"")</f>
        <v>23.350253807106597</v>
      </c>
      <c r="AH3" s="49">
        <f>IF(individuals!E40&gt;0,individuals!E40,"")</f>
        <v>25.380710659898476</v>
      </c>
      <c r="AI3" s="49">
        <f>IF(individuals!E41&gt;0,individuals!E41,"")</f>
        <v>25.126903553299496</v>
      </c>
      <c r="AJ3" s="49">
        <f>IF(individuals!E43&gt;0,individuals!E43,"")</f>
      </c>
      <c r="AK3" s="49">
        <f>IF(individuals!E44&gt;0,individuals!E44,"")</f>
      </c>
      <c r="AL3" s="49">
        <f>IF(individuals!E45&gt;0,individuals!E45,"")</f>
      </c>
      <c r="AM3" s="49">
        <f>IF(individuals!E46&gt;0,individuals!E46,"")</f>
      </c>
      <c r="AN3" s="49">
        <f>IF(individuals!E47&gt;0,individuals!E47,"")</f>
      </c>
      <c r="AO3" s="49">
        <f>IF(individuals!E48&gt;0,individuals!E48,"")</f>
      </c>
    </row>
    <row r="4" spans="1:41" ht="12.75">
      <c r="A4" s="44" t="str">
        <f>'individuals_stats (μm)'!A$2</f>
        <v>Genus species</v>
      </c>
      <c r="B4" s="77" t="str">
        <f>'individuals_stats (μm)'!B$2</f>
        <v>Country.number</v>
      </c>
      <c r="C4" s="47">
        <f>individuals!F1</f>
        <v>3</v>
      </c>
      <c r="D4" s="48">
        <f>IF(individuals!G3&gt;0,individuals!G3,"")</f>
        <v>979.9554565701559</v>
      </c>
      <c r="E4" s="49">
        <f>IF(individuals!G6&gt;0,individuals!G6,"")</f>
      </c>
      <c r="F4" s="49">
        <f>IF(individuals!G7&gt;0,individuals!G7,"")</f>
      </c>
      <c r="G4" s="49">
        <f>IF(individuals!G9&gt;0,individuals!G9,"")</f>
        <v>67.48329621380846</v>
      </c>
      <c r="H4" s="49">
        <f>IF(individuals!G10&gt;0,individuals!G10,"")</f>
        <v>11.804008908685969</v>
      </c>
      <c r="I4" s="49">
        <f>IF(individuals!G11&gt;0,individuals!G11,"")</f>
        <v>7.795100222717149</v>
      </c>
      <c r="J4" s="56">
        <f>IF(individuals!G12&gt;0,individuals!G12,"")</f>
      </c>
      <c r="K4" s="56">
        <f>IF(individuals!G14&gt;0,individuals!G14,"")</f>
        <v>16.035634743875278</v>
      </c>
      <c r="L4" s="49">
        <f>IF(individuals!G15&gt;0,individuals!G15,"")</f>
        <v>10.244988864142538</v>
      </c>
      <c r="M4" s="49">
        <f>IF(individuals!G16&gt;0,individuals!G16,"")</f>
      </c>
      <c r="N4" s="49">
        <f>IF(individuals!G17&gt;0,individuals!G17,"")</f>
      </c>
      <c r="O4" s="49">
        <f>IF(individuals!G18&gt;0,individuals!G18,"")</f>
      </c>
      <c r="P4" s="49">
        <f>IF(individuals!G19&gt;0,individuals!G19,"")</f>
        <v>31.40311804008909</v>
      </c>
      <c r="Q4" s="49">
        <f>IF(individuals!G20&gt;0,individuals!G20,"")</f>
      </c>
      <c r="R4" s="49">
        <f>IF(individuals!G22&gt;0,individuals!G22,"")</f>
        <v>28.953229398663698</v>
      </c>
      <c r="S4" s="49">
        <f>IF(individuals!G23&gt;0,individuals!G23,"")</f>
        <v>71.93763919821826</v>
      </c>
      <c r="T4" s="49">
        <f>IF(individuals!G24&gt;0,individuals!G24,"")</f>
        <v>31.40311804008909</v>
      </c>
      <c r="U4" s="49">
        <f>IF(individuals!G25&gt;0,individuals!G25,"")</f>
      </c>
      <c r="V4" s="49">
        <f>IF(individuals!G26&gt;0,individuals!G26,"")</f>
      </c>
      <c r="W4" s="49">
        <f>IF(individuals!G27&gt;0,individuals!G27,"")</f>
      </c>
      <c r="X4" s="49">
        <f>IF(individuals!G29&gt;0,individuals!G29,"")</f>
        <v>35.634743875278396</v>
      </c>
      <c r="Y4" s="49">
        <f>IF(individuals!G30&gt;0,individuals!G30,"")</f>
        <v>77.9510022271715</v>
      </c>
      <c r="Z4" s="49">
        <f>IF(individuals!G31&gt;0,individuals!G31,"")</f>
        <v>34.52115812917595</v>
      </c>
      <c r="AA4" s="49">
        <f>IF(individuals!G32&gt;0,individuals!G32,"")</f>
        <v>25.16703786191537</v>
      </c>
      <c r="AB4" s="49">
        <f>IF(individuals!G33&gt;0,individuals!G33,"")</f>
      </c>
      <c r="AC4" s="49">
        <f>IF(individuals!G34&gt;0,individuals!G34,"")</f>
        <v>28.507795100222722</v>
      </c>
      <c r="AD4" s="49">
        <f>IF(individuals!G36&gt;0,individuals!G36,"")</f>
        <v>34.52115812917595</v>
      </c>
      <c r="AE4" s="49">
        <f>IF(individuals!G37&gt;0,individuals!G37,"")</f>
        <v>78.61915367483296</v>
      </c>
      <c r="AF4" s="49">
        <f>IF(individuals!G38&gt;0,individuals!G38,"")</f>
        <v>33.184855233853014</v>
      </c>
      <c r="AG4" s="49">
        <f>IF(individuals!G39&gt;0,individuals!G39,"")</f>
        <v>23.16258351893096</v>
      </c>
      <c r="AH4" s="49">
        <f>IF(individuals!G40&gt;0,individuals!G40,"")</f>
        <v>32.29398663697105</v>
      </c>
      <c r="AI4" s="49">
        <f>IF(individuals!G41&gt;0,individuals!G41,"")</f>
        <v>28.507795100222722</v>
      </c>
      <c r="AJ4" s="49">
        <f>IF(individuals!G43&gt;0,individuals!G43,"")</f>
      </c>
      <c r="AK4" s="49">
        <f>IF(individuals!G44&gt;0,individuals!G44,"")</f>
      </c>
      <c r="AL4" s="49">
        <f>IF(individuals!G45&gt;0,individuals!G45,"")</f>
      </c>
      <c r="AM4" s="49">
        <f>IF(individuals!G46&gt;0,individuals!G46,"")</f>
      </c>
      <c r="AN4" s="49">
        <f>IF(individuals!G47&gt;0,individuals!G47,"")</f>
      </c>
      <c r="AO4" s="49">
        <f>IF(individuals!G48&gt;0,individuals!G48,"")</f>
      </c>
    </row>
    <row r="5" spans="1:41" ht="12.75">
      <c r="A5" s="44" t="str">
        <f>'individuals_stats (μm)'!A$2</f>
        <v>Genus species</v>
      </c>
      <c r="B5" s="77" t="str">
        <f>'individuals_stats (μm)'!B$2</f>
        <v>Country.number</v>
      </c>
      <c r="C5" s="47">
        <f>individuals!H1</f>
        <v>4</v>
      </c>
      <c r="D5" s="48">
        <f>IF(individuals!I3&gt;0,individuals!I3,"")</f>
        <v>955.958549222798</v>
      </c>
      <c r="E5" s="49">
        <f>IF(individuals!I6&gt;0,individuals!I6,"")</f>
      </c>
      <c r="F5" s="49">
        <f>IF(individuals!I7&gt;0,individuals!I7,"")</f>
      </c>
      <c r="G5" s="49">
        <f>IF(individuals!I9&gt;0,individuals!I9,"")</f>
        <v>67.61658031088082</v>
      </c>
      <c r="H5" s="49">
        <f>IF(individuals!I10&gt;0,individuals!I10,"")</f>
        <v>11.658031088082902</v>
      </c>
      <c r="I5" s="49">
        <f>IF(individuals!I11&gt;0,individuals!I11,"")</f>
        <v>8.290155440414509</v>
      </c>
      <c r="J5" s="56">
        <f>IF(individuals!I12&gt;0,individuals!I12,"")</f>
      </c>
      <c r="K5" s="56">
        <f>IF(individuals!I14&gt;0,individuals!I14,"")</f>
        <v>15.803108808290153</v>
      </c>
      <c r="L5" s="49">
        <f>IF(individuals!I15&gt;0,individuals!I15,"")</f>
        <v>10.621761658031087</v>
      </c>
      <c r="M5" s="49">
        <f>IF(individuals!I16&gt;0,individuals!I16,"")</f>
      </c>
      <c r="N5" s="49">
        <f>IF(individuals!I17&gt;0,individuals!I17,"")</f>
      </c>
      <c r="O5" s="49">
        <f>IF(individuals!I18&gt;0,individuals!I18,"")</f>
      </c>
      <c r="P5" s="49">
        <f>IF(individuals!I19&gt;0,individuals!I19,"")</f>
        <v>29.792746113989637</v>
      </c>
      <c r="Q5" s="49">
        <f>IF(individuals!I20&gt;0,individuals!I20,"")</f>
      </c>
      <c r="R5" s="49">
        <f>IF(individuals!I22&gt;0,individuals!I22,"")</f>
        <v>28.238341968911918</v>
      </c>
      <c r="S5" s="49">
        <f>IF(individuals!I23&gt;0,individuals!I23,"")</f>
        <v>59.067357512953365</v>
      </c>
      <c r="T5" s="49">
        <f>IF(individuals!I24&gt;0,individuals!I24,"")</f>
        <v>26.165803108808287</v>
      </c>
      <c r="U5" s="49">
        <f>IF(individuals!I25&gt;0,individuals!I25,"")</f>
      </c>
      <c r="V5" s="49">
        <f>IF(individuals!I26&gt;0,individuals!I26,"")</f>
      </c>
      <c r="W5" s="49">
        <f>IF(individuals!I27&gt;0,individuals!I27,"")</f>
      </c>
      <c r="X5" s="49">
        <f>IF(individuals!I29&gt;0,individuals!I29,"")</f>
        <v>32.64248704663213</v>
      </c>
      <c r="Y5" s="49">
        <f>IF(individuals!I30&gt;0,individuals!I30,"")</f>
        <v>67.35751295336787</v>
      </c>
      <c r="Z5" s="49">
        <f>IF(individuals!I31&gt;0,individuals!I31,"")</f>
        <v>28.75647668393782</v>
      </c>
      <c r="AA5" s="49">
        <f>IF(individuals!I32&gt;0,individuals!I32,"")</f>
      </c>
      <c r="AB5" s="49">
        <f>IF(individuals!I33&gt;0,individuals!I33,"")</f>
      </c>
      <c r="AC5" s="49">
        <f>IF(individuals!I34&gt;0,individuals!I34,"")</f>
      </c>
      <c r="AD5" s="49">
        <f>IF(individuals!I36&gt;0,individuals!I36,"")</f>
        <v>33.160621761658035</v>
      </c>
      <c r="AE5" s="49">
        <f>IF(individuals!I37&gt;0,individuals!I37,"")</f>
        <v>66.32124352331607</v>
      </c>
      <c r="AF5" s="49">
        <f>IF(individuals!I38&gt;0,individuals!I38,"")</f>
        <v>31.606217616580306</v>
      </c>
      <c r="AG5" s="49">
        <f>IF(individuals!I39&gt;0,individuals!I39,"")</f>
        <v>20.72538860103627</v>
      </c>
      <c r="AH5" s="49">
        <f>IF(individuals!I40&gt;0,individuals!I40,"")</f>
        <v>28.497409326424872</v>
      </c>
      <c r="AI5" s="49">
        <f>IF(individuals!I41&gt;0,individuals!I41,"")</f>
        <v>25.38860103626943</v>
      </c>
      <c r="AJ5" s="49">
        <f>IF(individuals!I43&gt;0,individuals!I43,"")</f>
      </c>
      <c r="AK5" s="49">
        <f>IF(individuals!I44&gt;0,individuals!I44,"")</f>
      </c>
      <c r="AL5" s="49">
        <f>IF(individuals!I45&gt;0,individuals!I45,"")</f>
      </c>
      <c r="AM5" s="49">
        <f>IF(individuals!I46&gt;0,individuals!I46,"")</f>
      </c>
      <c r="AN5" s="49">
        <f>IF(individuals!I47&gt;0,individuals!I47,"")</f>
      </c>
      <c r="AO5" s="49">
        <f>IF(individuals!I48&gt;0,individuals!I48,"")</f>
      </c>
    </row>
    <row r="6" spans="1:41" ht="12.75">
      <c r="A6" s="44" t="str">
        <f>'individuals_stats (μm)'!A$2</f>
        <v>Genus species</v>
      </c>
      <c r="B6" s="77" t="str">
        <f>'individuals_stats (μm)'!B$2</f>
        <v>Country.number</v>
      </c>
      <c r="C6" s="47">
        <f>individuals!J1</f>
        <v>5</v>
      </c>
      <c r="D6" s="48">
        <f>IF(individuals!K3&gt;0,individuals!K3,"")</f>
        <v>977.3242630385488</v>
      </c>
      <c r="E6" s="49">
        <f>IF(individuals!K6&gt;0,individuals!K6,"")</f>
      </c>
      <c r="F6" s="49">
        <f>IF(individuals!K7&gt;0,individuals!K7,"")</f>
      </c>
      <c r="G6" s="49">
        <f>IF(individuals!K9&gt;0,individuals!K9,"")</f>
        <v>67.80045351473922</v>
      </c>
      <c r="H6" s="49">
        <f>IF(individuals!K10&gt;0,individuals!K10,"")</f>
        <v>12.244897959183675</v>
      </c>
      <c r="I6" s="49">
        <f>IF(individuals!K11&gt;0,individuals!K11,"")</f>
        <v>7.482993197278912</v>
      </c>
      <c r="J6" s="56">
        <f>IF(individuals!K12&gt;0,individuals!K12,"")</f>
      </c>
      <c r="K6" s="56">
        <f>IF(individuals!K14&gt;0,individuals!K14,"")</f>
        <v>15.646258503401361</v>
      </c>
      <c r="L6" s="49">
        <f>IF(individuals!K15&gt;0,individuals!K15,"")</f>
        <v>11.791383219954648</v>
      </c>
      <c r="M6" s="49">
        <f>IF(individuals!K16&gt;0,individuals!K16,"")</f>
      </c>
      <c r="N6" s="49">
        <f>IF(individuals!K17&gt;0,individuals!K17,"")</f>
      </c>
      <c r="O6" s="49">
        <f>IF(individuals!K18&gt;0,individuals!K18,"")</f>
      </c>
      <c r="P6" s="49">
        <f>IF(individuals!K19&gt;0,individuals!K19,"")</f>
        <v>29.931972789115648</v>
      </c>
      <c r="Q6" s="49">
        <f>IF(individuals!K20&gt;0,individuals!K20,"")</f>
      </c>
      <c r="R6" s="49">
        <f>IF(individuals!K22&gt;0,individuals!K22,"")</f>
        <v>29.47845804988662</v>
      </c>
      <c r="S6" s="49">
        <f>IF(individuals!K23&gt;0,individuals!K23,"")</f>
        <v>61.451247165532884</v>
      </c>
      <c r="T6" s="49">
        <f>IF(individuals!K24&gt;0,individuals!K24,"")</f>
        <v>28.79818594104308</v>
      </c>
      <c r="U6" s="49">
        <f>IF(individuals!K25&gt;0,individuals!K25,"")</f>
      </c>
      <c r="V6" s="49">
        <f>IF(individuals!K26&gt;0,individuals!K26,"")</f>
      </c>
      <c r="W6" s="49">
        <f>IF(individuals!K27&gt;0,individuals!K27,"")</f>
      </c>
      <c r="X6" s="49">
        <f>IF(individuals!K29&gt;0,individuals!K29,"")</f>
        <v>32.426303854875286</v>
      </c>
      <c r="Y6" s="49">
        <f>IF(individuals!K30&gt;0,individuals!K30,"")</f>
        <v>70.06802721088434</v>
      </c>
      <c r="Z6" s="49">
        <f>IF(individuals!K31&gt;0,individuals!K31,"")</f>
        <v>31.519274376417233</v>
      </c>
      <c r="AA6" s="49">
        <f>IF(individuals!K32&gt;0,individuals!K32,"")</f>
      </c>
      <c r="AB6" s="49">
        <f>IF(individuals!K33&gt;0,individuals!K33,"")</f>
      </c>
      <c r="AC6" s="49">
        <f>IF(individuals!K34&gt;0,individuals!K34,"")</f>
      </c>
      <c r="AD6" s="49">
        <f>IF(individuals!K36&gt;0,individuals!K36,"")</f>
        <v>30.385487528344672</v>
      </c>
      <c r="AE6" s="49">
        <f>IF(individuals!K37&gt;0,individuals!K37,"")</f>
        <v>71.65532879818595</v>
      </c>
      <c r="AF6" s="49">
        <f>IF(individuals!K38&gt;0,individuals!K38,"")</f>
        <v>29.47845804988662</v>
      </c>
      <c r="AG6" s="49">
        <f>IF(individuals!K39&gt;0,individuals!K39,"")</f>
        <v>23.356009070294785</v>
      </c>
      <c r="AH6" s="49">
        <f>IF(individuals!K40&gt;0,individuals!K40,"")</f>
        <v>29.47845804988662</v>
      </c>
      <c r="AI6" s="49">
        <f>IF(individuals!K41&gt;0,individuals!K41,"")</f>
        <v>24.48979591836735</v>
      </c>
      <c r="AJ6" s="49">
        <f>IF(individuals!K43&gt;0,individuals!K43,"")</f>
      </c>
      <c r="AK6" s="49">
        <f>IF(individuals!K44&gt;0,individuals!K44,"")</f>
      </c>
      <c r="AL6" s="49">
        <f>IF(individuals!K45&gt;0,individuals!K45,"")</f>
      </c>
      <c r="AM6" s="49">
        <f>IF(individuals!K46&gt;0,individuals!K46,"")</f>
      </c>
      <c r="AN6" s="49">
        <f>IF(individuals!K47&gt;0,individuals!K47,"")</f>
      </c>
      <c r="AO6" s="49">
        <f>IF(individuals!K48&gt;0,individuals!K48,"")</f>
      </c>
    </row>
    <row r="7" spans="1:41" ht="12.75">
      <c r="A7" s="44" t="str">
        <f>'individuals_stats (μm)'!A$2</f>
        <v>Genus species</v>
      </c>
      <c r="B7" s="77" t="str">
        <f>'individuals_stats (μm)'!B$2</f>
        <v>Country.number</v>
      </c>
      <c r="C7" s="47">
        <f>individuals!L1</f>
        <v>6</v>
      </c>
      <c r="D7" s="48">
        <f>IF(individuals!M3&gt;0,individuals!M3,"")</f>
        <v>1039.6039603960396</v>
      </c>
      <c r="E7" s="49">
        <f>IF(individuals!M6&gt;0,individuals!M6,"")</f>
      </c>
      <c r="F7" s="49">
        <f>IF(individuals!M7&gt;0,individuals!M7,"")</f>
      </c>
      <c r="G7" s="49">
        <f>IF(individuals!M9&gt;0,individuals!M9,"")</f>
        <v>67.32673267326733</v>
      </c>
      <c r="H7" s="49">
        <f>IF(individuals!M10&gt;0,individuals!M10,"")</f>
        <v>10.891089108910892</v>
      </c>
      <c r="I7" s="49">
        <f>IF(individuals!M11&gt;0,individuals!M11,"")</f>
        <v>6.188118811881188</v>
      </c>
      <c r="J7" s="56">
        <f>IF(individuals!M12&gt;0,individuals!M12,"")</f>
      </c>
      <c r="K7" s="56">
        <f>IF(individuals!M14&gt;0,individuals!M14,"")</f>
        <v>15.346534653465346</v>
      </c>
      <c r="L7" s="49">
        <f>IF(individuals!M15&gt;0,individuals!M15,"")</f>
        <v>12.12871287128713</v>
      </c>
      <c r="M7" s="49">
        <f>IF(individuals!M16&gt;0,individuals!M16,"")</f>
      </c>
      <c r="N7" s="49">
        <f>IF(individuals!M17&gt;0,individuals!M17,"")</f>
      </c>
      <c r="O7" s="49">
        <f>IF(individuals!M18&gt;0,individuals!M18,"")</f>
      </c>
      <c r="P7" s="49">
        <f>IF(individuals!M19&gt;0,individuals!M19,"")</f>
        <v>30.693069306930692</v>
      </c>
      <c r="Q7" s="49">
        <f>IF(individuals!M20&gt;0,individuals!M20,"")</f>
      </c>
      <c r="R7" s="49">
        <f>IF(individuals!M22&gt;0,individuals!M22,"")</f>
        <v>29.7029702970297</v>
      </c>
      <c r="S7" s="49">
        <f>IF(individuals!M23&gt;0,individuals!M23,"")</f>
        <v>71.78217821782178</v>
      </c>
      <c r="T7" s="49">
        <f>IF(individuals!M24&gt;0,individuals!M24,"")</f>
        <v>29.950495049504948</v>
      </c>
      <c r="U7" s="49">
        <f>IF(individuals!M25&gt;0,individuals!M25,"")</f>
      </c>
      <c r="V7" s="49">
        <f>IF(individuals!M26&gt;0,individuals!M26,"")</f>
      </c>
      <c r="W7" s="49">
        <f>IF(individuals!M27&gt;0,individuals!M27,"")</f>
      </c>
      <c r="X7" s="49">
        <f>IF(individuals!M29&gt;0,individuals!M29,"")</f>
        <v>32.67326732673268</v>
      </c>
      <c r="Y7" s="49">
        <f>IF(individuals!M30&gt;0,individuals!M30,"")</f>
        <v>79.20792079207921</v>
      </c>
      <c r="Z7" s="49">
        <f>IF(individuals!M31&gt;0,individuals!M31,"")</f>
        <v>31.93069306930693</v>
      </c>
      <c r="AA7" s="49">
        <f>IF(individuals!M32&gt;0,individuals!M32,"")</f>
        <v>27.72277227722772</v>
      </c>
      <c r="AB7" s="49">
        <f>IF(individuals!M33&gt;0,individuals!M33,"")</f>
      </c>
      <c r="AC7" s="49">
        <f>IF(individuals!M34&gt;0,individuals!M34,"")</f>
        <v>26.980198019801982</v>
      </c>
      <c r="AD7" s="49">
        <f>IF(individuals!M36&gt;0,individuals!M36,"")</f>
        <v>32.42574257425743</v>
      </c>
      <c r="AE7" s="49">
        <f>IF(individuals!M37&gt;0,individuals!M37,"")</f>
        <v>78.71287128712872</v>
      </c>
      <c r="AF7" s="49">
        <f>IF(individuals!M38&gt;0,individuals!M38,"")</f>
        <v>33.415841584158414</v>
      </c>
      <c r="AG7" s="49">
        <f>IF(individuals!M39&gt;0,individuals!M39,"")</f>
        <v>27.22772277227723</v>
      </c>
      <c r="AH7" s="49">
        <f>IF(individuals!M40&gt;0,individuals!M40,"")</f>
        <v>32.17821782178218</v>
      </c>
      <c r="AI7" s="49">
        <f>IF(individuals!M41&gt;0,individuals!M41,"")</f>
        <v>30.94059405940594</v>
      </c>
      <c r="AJ7" s="49">
        <f>IF(individuals!M43&gt;0,individuals!M43,"")</f>
      </c>
      <c r="AK7" s="49">
        <f>IF(individuals!M44&gt;0,individuals!M44,"")</f>
      </c>
      <c r="AL7" s="49">
        <f>IF(individuals!M45&gt;0,individuals!M45,"")</f>
      </c>
      <c r="AM7" s="49">
        <f>IF(individuals!M46&gt;0,individuals!M46,"")</f>
        <v>40.34653465346535</v>
      </c>
      <c r="AN7" s="49">
        <f>IF(individuals!M47&gt;0,individuals!M47,"")</f>
        <v>90.84158415841586</v>
      </c>
      <c r="AO7" s="49">
        <f>IF(individuals!M48&gt;0,individuals!M48,"")</f>
        <v>38.613861386138616</v>
      </c>
    </row>
    <row r="8" spans="1:41" ht="12.75">
      <c r="A8" s="44" t="str">
        <f>'individuals_stats (μm)'!A$2</f>
        <v>Genus species</v>
      </c>
      <c r="B8" s="77" t="str">
        <f>'individuals_stats (μm)'!B$2</f>
        <v>Country.number</v>
      </c>
      <c r="C8" s="47">
        <f>individuals!N1</f>
        <v>7</v>
      </c>
      <c r="D8" s="48">
        <f>IF(individuals!O3&gt;0,individuals!O3,"")</f>
        <v>1022.7272727272726</v>
      </c>
      <c r="E8" s="49">
        <f>IF(individuals!O6&gt;0,individuals!O6,"")</f>
      </c>
      <c r="F8" s="49">
        <f>IF(individuals!O7&gt;0,individuals!O7,"")</f>
      </c>
      <c r="G8" s="49">
        <f>IF(individuals!O9&gt;0,individuals!O9,"")</f>
        <v>67.04545454545455</v>
      </c>
      <c r="H8" s="49">
        <f>IF(individuals!O10&gt;0,individuals!O10,"")</f>
        <v>10.454545454545453</v>
      </c>
      <c r="I8" s="49">
        <f>IF(individuals!O11&gt;0,individuals!O11,"")</f>
        <v>6.136363636363637</v>
      </c>
      <c r="J8" s="56">
        <f>IF(individuals!O12&gt;0,individuals!O12,"")</f>
      </c>
      <c r="K8" s="56">
        <f>IF(individuals!O14&gt;0,individuals!O14,"")</f>
        <v>15</v>
      </c>
      <c r="L8" s="49">
        <f>IF(individuals!O15&gt;0,individuals!O15,"")</f>
        <v>12.272727272727273</v>
      </c>
      <c r="M8" s="49">
        <f>IF(individuals!O16&gt;0,individuals!O16,"")</f>
      </c>
      <c r="N8" s="49">
        <f>IF(individuals!O17&gt;0,individuals!O17,"")</f>
      </c>
      <c r="O8" s="49">
        <f>IF(individuals!O18&gt;0,individuals!O18,"")</f>
      </c>
      <c r="P8" s="49">
        <f>IF(individuals!O19&gt;0,individuals!O19,"")</f>
        <v>30.454545454545457</v>
      </c>
      <c r="Q8" s="49">
        <f>IF(individuals!O20&gt;0,individuals!O20,"")</f>
      </c>
      <c r="R8" s="49">
        <f>IF(individuals!O22&gt;0,individuals!O22,"")</f>
        <v>30.22727272727273</v>
      </c>
      <c r="S8" s="49">
        <f>IF(individuals!O23&gt;0,individuals!O23,"")</f>
        <v>71.81818181818183</v>
      </c>
      <c r="T8" s="49">
        <f>IF(individuals!O24&gt;0,individuals!O24,"")</f>
        <v>31.590909090909093</v>
      </c>
      <c r="U8" s="49">
        <f>IF(individuals!O25&gt;0,individuals!O25,"")</f>
      </c>
      <c r="V8" s="49">
        <f>IF(individuals!O26&gt;0,individuals!O26,"")</f>
      </c>
      <c r="W8" s="49">
        <f>IF(individuals!O27&gt;0,individuals!O27,"")</f>
      </c>
      <c r="X8" s="49">
        <f>IF(individuals!O29&gt;0,individuals!O29,"")</f>
        <v>32.272727272727266</v>
      </c>
      <c r="Y8" s="49">
        <f>IF(individuals!O30&gt;0,individuals!O30,"")</f>
        <v>77.95454545454544</v>
      </c>
      <c r="Z8" s="49">
        <f>IF(individuals!O31&gt;0,individuals!O31,"")</f>
        <v>32.72727272727273</v>
      </c>
      <c r="AA8" s="49">
        <f>IF(individuals!O32&gt;0,individuals!O32,"")</f>
        <v>26.136363636363637</v>
      </c>
      <c r="AB8" s="49">
        <f>IF(individuals!O33&gt;0,individuals!O33,"")</f>
        <v>34.090909090909086</v>
      </c>
      <c r="AC8" s="49">
        <f>IF(individuals!O34&gt;0,individuals!O34,"")</f>
        <v>27.27272727272727</v>
      </c>
      <c r="AD8" s="49">
        <f>IF(individuals!O36&gt;0,individuals!O36,"")</f>
        <v>34.090909090909086</v>
      </c>
      <c r="AE8" s="49">
        <f>IF(individuals!O37&gt;0,individuals!O37,"")</f>
        <v>75.9090909090909</v>
      </c>
      <c r="AF8" s="49">
        <f>IF(individuals!O38&gt;0,individuals!O38,"")</f>
        <v>32.95454545454545</v>
      </c>
      <c r="AG8" s="49">
        <f>IF(individuals!O39&gt;0,individuals!O39,"")</f>
        <v>27.499999999999996</v>
      </c>
      <c r="AH8" s="49">
        <f>IF(individuals!O40&gt;0,individuals!O40,"")</f>
        <v>36.36363636363637</v>
      </c>
      <c r="AI8" s="49">
        <f>IF(individuals!O41&gt;0,individuals!O41,"")</f>
        <v>28.863636363636363</v>
      </c>
      <c r="AJ8" s="49">
        <f>IF(individuals!O43&gt;0,individuals!O43,"")</f>
      </c>
      <c r="AK8" s="49">
        <f>IF(individuals!O44&gt;0,individuals!O44,"")</f>
      </c>
      <c r="AL8" s="49">
        <f>IF(individuals!O45&gt;0,individuals!O45,"")</f>
      </c>
      <c r="AM8" s="49">
        <f>IF(individuals!O46&gt;0,individuals!O46,"")</f>
      </c>
      <c r="AN8" s="49">
        <f>IF(individuals!O47&gt;0,individuals!O47,"")</f>
      </c>
      <c r="AO8" s="49">
        <f>IF(individuals!O48&gt;0,individuals!O48,"")</f>
      </c>
    </row>
    <row r="9" spans="1:41" ht="12.75">
      <c r="A9" s="44" t="str">
        <f>'individuals_stats (μm)'!A$2</f>
        <v>Genus species</v>
      </c>
      <c r="B9" s="77" t="str">
        <f>'individuals_stats (μm)'!B$2</f>
        <v>Country.number</v>
      </c>
      <c r="C9" s="47">
        <f>individuals!P1</f>
        <v>8</v>
      </c>
      <c r="D9" s="48">
        <f>IF(individuals!Q3&gt;0,individuals!Q3,"")</f>
        <v>1006.2893081761006</v>
      </c>
      <c r="E9" s="49">
        <f>IF(individuals!Q6&gt;0,individuals!Q6,"")</f>
      </c>
      <c r="F9" s="49">
        <f>IF(individuals!Q7&gt;0,individuals!Q7,"")</f>
      </c>
      <c r="G9" s="49">
        <f>IF(individuals!Q9&gt;0,individuals!Q9,"")</f>
        <v>67.29559748427673</v>
      </c>
      <c r="H9" s="49">
        <f>IF(individuals!Q10&gt;0,individuals!Q10,"")</f>
      </c>
      <c r="I9" s="49">
        <f>IF(individuals!Q11&gt;0,individuals!Q11,"")</f>
      </c>
      <c r="J9" s="56">
        <f>IF(individuals!Q12&gt;0,individuals!Q12,"")</f>
      </c>
      <c r="K9" s="56">
        <f>IF(individuals!Q14&gt;0,individuals!Q14,"")</f>
        <v>15.303983228511528</v>
      </c>
      <c r="L9" s="49">
        <f>IF(individuals!Q15&gt;0,individuals!Q15,"")</f>
        <v>10.90146750524109</v>
      </c>
      <c r="M9" s="49">
        <f>IF(individuals!Q16&gt;0,individuals!Q16,"")</f>
      </c>
      <c r="N9" s="49">
        <f>IF(individuals!Q17&gt;0,individuals!Q17,"")</f>
      </c>
      <c r="O9" s="49">
        <f>IF(individuals!Q18&gt;0,individuals!Q18,"")</f>
      </c>
      <c r="P9" s="49">
        <f>IF(individuals!Q19&gt;0,individuals!Q19,"")</f>
        <v>31.656184486373164</v>
      </c>
      <c r="Q9" s="49">
        <f>IF(individuals!Q20&gt;0,individuals!Q20,"")</f>
      </c>
      <c r="R9" s="49">
        <f>IF(individuals!Q22&gt;0,individuals!Q22,"")</f>
      </c>
      <c r="S9" s="49">
        <f>IF(individuals!Q23&gt;0,individuals!Q23,"")</f>
      </c>
      <c r="T9" s="49">
        <f>IF(individuals!Q24&gt;0,individuals!Q24,"")</f>
      </c>
      <c r="U9" s="49">
        <f>IF(individuals!Q25&gt;0,individuals!Q25,"")</f>
      </c>
      <c r="V9" s="49">
        <f>IF(individuals!Q26&gt;0,individuals!Q26,"")</f>
      </c>
      <c r="W9" s="49">
        <f>IF(individuals!Q27&gt;0,individuals!Q27,"")</f>
      </c>
      <c r="X9" s="49">
        <f>IF(individuals!Q29&gt;0,individuals!Q29,"")</f>
        <v>29.769392033542974</v>
      </c>
      <c r="Y9" s="49">
        <f>IF(individuals!Q30&gt;0,individuals!Q30,"")</f>
        <v>71.90775681341718</v>
      </c>
      <c r="Z9" s="49">
        <f>IF(individuals!Q31&gt;0,individuals!Q31,"")</f>
        <v>30.398322851153036</v>
      </c>
      <c r="AA9" s="49">
        <f>IF(individuals!Q32&gt;0,individuals!Q32,"")</f>
        <v>25.366876310272534</v>
      </c>
      <c r="AB9" s="49">
        <f>IF(individuals!Q33&gt;0,individuals!Q33,"")</f>
        <v>35.010482180293494</v>
      </c>
      <c r="AC9" s="49">
        <f>IF(individuals!Q34&gt;0,individuals!Q34,"")</f>
        <v>24.737945492662476</v>
      </c>
      <c r="AD9" s="49">
        <f>IF(individuals!Q36&gt;0,individuals!Q36,"")</f>
      </c>
      <c r="AE9" s="49">
        <f>IF(individuals!Q37&gt;0,individuals!Q37,"")</f>
      </c>
      <c r="AF9" s="49">
        <f>IF(individuals!Q38&gt;0,individuals!Q38,"")</f>
      </c>
      <c r="AG9" s="49">
        <f>IF(individuals!Q39&gt;0,individuals!Q39,"")</f>
      </c>
      <c r="AH9" s="49">
        <f>IF(individuals!Q40&gt;0,individuals!Q40,"")</f>
      </c>
      <c r="AI9" s="49">
        <f>IF(individuals!Q41&gt;0,individuals!Q41,"")</f>
      </c>
      <c r="AJ9" s="49">
        <f>IF(individuals!Q43&gt;0,individuals!Q43,"")</f>
      </c>
      <c r="AK9" s="49">
        <f>IF(individuals!Q44&gt;0,individuals!Q44,"")</f>
      </c>
      <c r="AL9" s="49">
        <f>IF(individuals!Q45&gt;0,individuals!Q45,"")</f>
      </c>
      <c r="AM9" s="49">
        <f>IF(individuals!Q46&gt;0,individuals!Q46,"")</f>
        <v>35.22012578616352</v>
      </c>
      <c r="AN9" s="49">
        <f>IF(individuals!Q47&gt;0,individuals!Q47,"")</f>
        <v>83.85744234800838</v>
      </c>
      <c r="AO9" s="49">
        <f>IF(individuals!Q48&gt;0,individuals!Q48,"")</f>
        <v>33.54297693920335</v>
      </c>
    </row>
    <row r="10" spans="1:41" ht="12.75">
      <c r="A10" s="44" t="str">
        <f>'individuals_stats (μm)'!A$2</f>
        <v>Genus species</v>
      </c>
      <c r="B10" s="77" t="str">
        <f>'individuals_stats (μm)'!B$2</f>
        <v>Country.number</v>
      </c>
      <c r="C10" s="47">
        <f>individuals!R1</f>
        <v>9</v>
      </c>
      <c r="D10" s="48">
        <f>IF(individuals!S3&gt;0,individuals!S3,"")</f>
        <v>951.5011547344111</v>
      </c>
      <c r="E10" s="49">
        <f>IF(individuals!S6&gt;0,individuals!S6,"")</f>
      </c>
      <c r="F10" s="49">
        <f>IF(individuals!S7&gt;0,individuals!S7,"")</f>
      </c>
      <c r="G10" s="49">
        <f>IF(individuals!S9&gt;0,individuals!S9,"")</f>
        <v>67.6674364896074</v>
      </c>
      <c r="H10" s="49">
        <f>IF(individuals!S10&gt;0,individuals!S10,"")</f>
        <v>10.161662817551964</v>
      </c>
      <c r="I10" s="49">
        <f>IF(individuals!S11&gt;0,individuals!S11,"")</f>
        <v>6.466512702078522</v>
      </c>
      <c r="J10" s="56">
        <f>IF(individuals!S12&gt;0,individuals!S12,"")</f>
      </c>
      <c r="K10" s="56">
        <f>IF(individuals!S14&gt;0,individuals!S14,"")</f>
        <v>16.16628175519631</v>
      </c>
      <c r="L10" s="49">
        <f>IF(individuals!S15&gt;0,individuals!S15,"")</f>
        <v>12.009237875288685</v>
      </c>
      <c r="M10" s="49">
        <f>IF(individuals!S16&gt;0,individuals!S16,"")</f>
      </c>
      <c r="N10" s="49">
        <f>IF(individuals!S17&gt;0,individuals!S17,"")</f>
      </c>
      <c r="O10" s="49">
        <f>IF(individuals!S18&gt;0,individuals!S18,"")</f>
      </c>
      <c r="P10" s="49">
        <f>IF(individuals!S19&gt;0,individuals!S19,"")</f>
        <v>31.177829099307164</v>
      </c>
      <c r="Q10" s="49">
        <f>IF(individuals!S20&gt;0,individuals!S20,"")</f>
      </c>
      <c r="R10" s="49">
        <f>IF(individuals!S22&gt;0,individuals!S22,"")</f>
        <v>31.177829099307164</v>
      </c>
      <c r="S10" s="49">
        <f>IF(individuals!S23&gt;0,individuals!S23,"")</f>
      </c>
      <c r="T10" s="49">
        <f>IF(individuals!S24&gt;0,individuals!S24,"")</f>
        <v>27.9445727482679</v>
      </c>
      <c r="U10" s="49">
        <f>IF(individuals!S25&gt;0,individuals!S25,"")</f>
        <v>23.3256351039261</v>
      </c>
      <c r="V10" s="49">
        <f>IF(individuals!S26&gt;0,individuals!S26,"")</f>
        <v>32.33256351039262</v>
      </c>
      <c r="W10" s="49">
        <f>IF(individuals!S27&gt;0,individuals!S27,"")</f>
        <v>27.713625866050812</v>
      </c>
      <c r="X10" s="49">
        <f>IF(individuals!S29&gt;0,individuals!S29,"")</f>
        <v>31.870669745958434</v>
      </c>
      <c r="Y10" s="49">
        <f>IF(individuals!S30&gt;0,individuals!S30,"")</f>
        <v>74.36489607390301</v>
      </c>
      <c r="Z10" s="49">
        <f>IF(individuals!S31&gt;0,individuals!S31,"")</f>
        <v>33.25635103926097</v>
      </c>
      <c r="AA10" s="49">
        <f>IF(individuals!S32&gt;0,individuals!S32,"")</f>
        <v>26.096997690531182</v>
      </c>
      <c r="AB10" s="49">
        <f>IF(individuals!S33&gt;0,individuals!S33,"")</f>
        <v>33.71824480369515</v>
      </c>
      <c r="AC10" s="49">
        <f>IF(individuals!S34&gt;0,individuals!S34,"")</f>
        <v>27.9445727482679</v>
      </c>
      <c r="AD10" s="49">
        <f>IF(individuals!S36&gt;0,individuals!S36,"")</f>
        <v>31.177829099307164</v>
      </c>
      <c r="AE10" s="49">
        <f>IF(individuals!S37&gt;0,individuals!S37,"")</f>
        <v>77.36720554272519</v>
      </c>
      <c r="AF10" s="49">
        <f>IF(individuals!S38&gt;0,individuals!S38,"")</f>
        <v>32.33256351039262</v>
      </c>
      <c r="AG10" s="49">
        <f>IF(individuals!S39&gt;0,individuals!S39,"")</f>
        <v>25.635103926096996</v>
      </c>
      <c r="AH10" s="49">
        <f>IF(individuals!S40&gt;0,individuals!S40,"")</f>
        <v>36.027713625866056</v>
      </c>
      <c r="AI10" s="49">
        <f>IF(individuals!S41&gt;0,individuals!S41,"")</f>
        <v>27.48267898383372</v>
      </c>
      <c r="AJ10" s="49">
        <f>IF(individuals!S43&gt;0,individuals!S43,"")</f>
      </c>
      <c r="AK10" s="49">
        <f>IF(individuals!S44&gt;0,individuals!S44,"")</f>
      </c>
      <c r="AL10" s="49">
        <f>IF(individuals!S45&gt;0,individuals!S45,"")</f>
      </c>
      <c r="AM10" s="49">
        <f>IF(individuals!S46&gt;0,individuals!S46,"")</f>
      </c>
      <c r="AN10" s="49">
        <f>IF(individuals!S47&gt;0,individuals!S47,"")</f>
      </c>
      <c r="AO10" s="49">
        <f>IF(individuals!S48&gt;0,individuals!S48,"")</f>
      </c>
    </row>
    <row r="11" spans="1:41" ht="12.75">
      <c r="A11" s="44" t="str">
        <f>'individuals_stats (μm)'!A$2</f>
        <v>Genus species</v>
      </c>
      <c r="B11" s="77" t="str">
        <f>'individuals_stats (μm)'!B$2</f>
        <v>Country.number</v>
      </c>
      <c r="C11" s="47">
        <f>individuals!T1</f>
        <v>10</v>
      </c>
      <c r="D11" s="48">
        <f>IF(individuals!U3&gt;0,individuals!U3,"")</f>
        <v>1018.1818181818181</v>
      </c>
      <c r="E11" s="49">
        <f>IF(individuals!U6&gt;0,individuals!U6,"")</f>
      </c>
      <c r="F11" s="49">
        <f>IF(individuals!U7&gt;0,individuals!U7,"")</f>
      </c>
      <c r="G11" s="49">
        <f>IF(individuals!U9&gt;0,individuals!U9,"")</f>
        <v>67.95454545454545</v>
      </c>
      <c r="H11" s="49">
        <f>IF(individuals!U10&gt;0,individuals!U10,"")</f>
        <v>10.227272727272728</v>
      </c>
      <c r="I11" s="49">
        <f>IF(individuals!U11&gt;0,individuals!U11,"")</f>
        <v>6.59090909090909</v>
      </c>
      <c r="J11" s="56">
        <f>IF(individuals!U12&gt;0,individuals!U12,"")</f>
      </c>
      <c r="K11" s="56">
        <f>IF(individuals!U14&gt;0,individuals!U14,"")</f>
        <v>15.454545454545453</v>
      </c>
      <c r="L11" s="49">
        <f>IF(individuals!U15&gt;0,individuals!U15,"")</f>
        <v>10.909090909090908</v>
      </c>
      <c r="M11" s="49">
        <f>IF(individuals!U16&gt;0,individuals!U16,"")</f>
      </c>
      <c r="N11" s="49">
        <f>IF(individuals!U17&gt;0,individuals!U17,"")</f>
      </c>
      <c r="O11" s="49">
        <f>IF(individuals!U18&gt;0,individuals!U18,"")</f>
      </c>
      <c r="P11" s="49">
        <f>IF(individuals!U19&gt;0,individuals!U19,"")</f>
        <v>30.454545454545457</v>
      </c>
      <c r="Q11" s="49">
        <f>IF(individuals!U20&gt;0,individuals!U20,"")</f>
      </c>
      <c r="R11" s="49">
        <f>IF(individuals!U22&gt;0,individuals!U22,"")</f>
        <v>31.590909090909093</v>
      </c>
      <c r="S11" s="49">
        <f>IF(individuals!U23&gt;0,individuals!U23,"")</f>
        <v>68.63636363636364</v>
      </c>
      <c r="T11" s="49">
        <f>IF(individuals!U24&gt;0,individuals!U24,"")</f>
        <v>31.590909090909093</v>
      </c>
      <c r="U11" s="49">
        <f>IF(individuals!U25&gt;0,individuals!U25,"")</f>
      </c>
      <c r="V11" s="49">
        <f>IF(individuals!U26&gt;0,individuals!U26,"")</f>
      </c>
      <c r="W11" s="49">
        <f>IF(individuals!U27&gt;0,individuals!U27,"")</f>
      </c>
      <c r="X11" s="49">
        <f>IF(individuals!U29&gt;0,individuals!U29,"")</f>
        <v>35.909090909090914</v>
      </c>
      <c r="Y11" s="49">
        <f>IF(individuals!U30&gt;0,individuals!U30,"")</f>
        <v>73.86363636363636</v>
      </c>
      <c r="Z11" s="49">
        <f>IF(individuals!U31&gt;0,individuals!U31,"")</f>
        <v>34.54545454545455</v>
      </c>
      <c r="AA11" s="49">
        <f>IF(individuals!U32&gt;0,individuals!U32,"")</f>
      </c>
      <c r="AB11" s="49">
        <f>IF(individuals!U33&gt;0,individuals!U33,"")</f>
        <v>32.04545454545455</v>
      </c>
      <c r="AC11" s="49">
        <f>IF(individuals!U34&gt;0,individuals!U34,"")</f>
        <v>27.27272727272727</v>
      </c>
      <c r="AD11" s="49">
        <f>IF(individuals!U36&gt;0,individuals!U36,"")</f>
        <v>36.13636363636364</v>
      </c>
      <c r="AE11" s="49">
        <f>IF(individuals!U37&gt;0,individuals!U37,"")</f>
        <v>77.72727272727273</v>
      </c>
      <c r="AF11" s="49">
        <f>IF(individuals!U38&gt;0,individuals!U38,"")</f>
        <v>36.13636363636364</v>
      </c>
      <c r="AG11" s="49">
        <f>IF(individuals!U39&gt;0,individuals!U39,"")</f>
        <v>27.27272727272727</v>
      </c>
      <c r="AH11" s="49">
        <f>IF(individuals!U40&gt;0,individuals!U40,"")</f>
        <v>30.22727272727273</v>
      </c>
      <c r="AI11" s="49">
        <f>IF(individuals!U41&gt;0,individuals!U41,"")</f>
        <v>28.863636363636363</v>
      </c>
      <c r="AJ11" s="49">
        <f>IF(individuals!U43&gt;0,individuals!U43,"")</f>
      </c>
      <c r="AK11" s="49">
        <f>IF(individuals!U44&gt;0,individuals!U44,"")</f>
      </c>
      <c r="AL11" s="49">
        <f>IF(individuals!U45&gt;0,individuals!U45,"")</f>
      </c>
      <c r="AM11" s="49">
        <f>IF(individuals!U46&gt;0,individuals!U46,"")</f>
      </c>
      <c r="AN11" s="49">
        <f>IF(individuals!U47&gt;0,individuals!U47,"")</f>
      </c>
      <c r="AO11" s="49">
        <f>IF(individuals!U48&gt;0,individuals!U48,"")</f>
      </c>
    </row>
    <row r="12" spans="1:41" ht="12.75">
      <c r="A12" s="44" t="str">
        <f>'individuals_stats (μm)'!A$2</f>
        <v>Genus species</v>
      </c>
      <c r="B12" s="77" t="str">
        <f>'individuals_stats (μm)'!B$2</f>
        <v>Country.number</v>
      </c>
      <c r="C12" s="47">
        <f>individuals!V1</f>
        <v>11</v>
      </c>
      <c r="D12" s="48">
        <f>IF(individuals!W3&gt;0,individuals!W3,"")</f>
        <v>988.6363636363636</v>
      </c>
      <c r="E12" s="49">
        <f>IF(individuals!W6&gt;0,individuals!W6,"")</f>
      </c>
      <c r="F12" s="49">
        <f>IF(individuals!W7&gt;0,individuals!W7,"")</f>
      </c>
      <c r="G12" s="49">
        <f>IF(individuals!W9&gt;0,individuals!W9,"")</f>
        <v>67.27272727272727</v>
      </c>
      <c r="H12" s="49">
        <f>IF(individuals!W10&gt;0,individuals!W10,"")</f>
        <v>12.272727272727273</v>
      </c>
      <c r="I12" s="49">
        <f>IF(individuals!W11&gt;0,individuals!W11,"")</f>
        <v>6.363636363636363</v>
      </c>
      <c r="J12" s="56">
        <f>IF(individuals!W12&gt;0,individuals!W12,"")</f>
      </c>
      <c r="K12" s="56">
        <f>IF(individuals!W14&gt;0,individuals!W14,"")</f>
        <v>15.909090909090908</v>
      </c>
      <c r="L12" s="49">
        <f>IF(individuals!W15&gt;0,individuals!W15,"")</f>
        <v>11.818181818181818</v>
      </c>
      <c r="M12" s="49">
        <f>IF(individuals!W16&gt;0,individuals!W16,"")</f>
      </c>
      <c r="N12" s="49">
        <f>IF(individuals!W17&gt;0,individuals!W17,"")</f>
      </c>
      <c r="O12" s="49">
        <f>IF(individuals!W18&gt;0,individuals!W18,"")</f>
      </c>
      <c r="P12" s="49">
        <f>IF(individuals!W19&gt;0,individuals!W19,"")</f>
        <v>31.136363636363633</v>
      </c>
      <c r="Q12" s="49">
        <f>IF(individuals!W20&gt;0,individuals!W20,"")</f>
      </c>
      <c r="R12" s="49">
        <f>IF(individuals!W22&gt;0,individuals!W22,"")</f>
        <v>30.454545454545457</v>
      </c>
      <c r="S12" s="49">
        <f>IF(individuals!W23&gt;0,individuals!W23,"")</f>
        <v>68.18181818181817</v>
      </c>
      <c r="T12" s="49">
        <f>IF(individuals!W24&gt;0,individuals!W24,"")</f>
        <v>31.818181818181817</v>
      </c>
      <c r="U12" s="49">
        <f>IF(individuals!W25&gt;0,individuals!W25,"")</f>
        <v>20.681818181818183</v>
      </c>
      <c r="V12" s="49">
        <f>IF(individuals!W26&gt;0,individuals!W26,"")</f>
        <v>28.40909090909091</v>
      </c>
      <c r="W12" s="49">
        <f>IF(individuals!W27&gt;0,individuals!W27,"")</f>
        <v>23.863636363636363</v>
      </c>
      <c r="X12" s="49">
        <f>IF(individuals!W29&gt;0,individuals!W29,"")</f>
        <v>34.090909090909086</v>
      </c>
      <c r="Y12" s="49">
        <f>IF(individuals!W30&gt;0,individuals!W30,"")</f>
        <v>69.0909090909091</v>
      </c>
      <c r="Z12" s="49">
        <f>IF(individuals!W31&gt;0,individuals!W31,"")</f>
        <v>30.22727272727273</v>
      </c>
      <c r="AA12" s="49">
        <f>IF(individuals!W32&gt;0,individuals!W32,"")</f>
      </c>
      <c r="AB12" s="49">
        <f>IF(individuals!W33&gt;0,individuals!W33,"")</f>
      </c>
      <c r="AC12" s="49">
        <f>IF(individuals!W34&gt;0,individuals!W34,"")</f>
      </c>
      <c r="AD12" s="49">
        <f>IF(individuals!W36&gt;0,individuals!W36,"")</f>
        <v>36.59090909090909</v>
      </c>
      <c r="AE12" s="49">
        <f>IF(individuals!W37&gt;0,individuals!W37,"")</f>
        <v>69.0909090909091</v>
      </c>
      <c r="AF12" s="49">
        <f>IF(individuals!W38&gt;0,individuals!W38,"")</f>
        <v>30.681818181818183</v>
      </c>
      <c r="AG12" s="49">
        <f>IF(individuals!W39&gt;0,individuals!W39,"")</f>
        <v>26.81818181818182</v>
      </c>
      <c r="AH12" s="49">
        <f>IF(individuals!W40&gt;0,individuals!W40,"")</f>
        <v>30.909090909090907</v>
      </c>
      <c r="AI12" s="49">
        <f>IF(individuals!W41&gt;0,individuals!W41,"")</f>
        <v>27.727272727272727</v>
      </c>
      <c r="AJ12" s="49">
        <f>IF(individuals!W43&gt;0,individuals!W43,"")</f>
      </c>
      <c r="AK12" s="49">
        <f>IF(individuals!W44&gt;0,individuals!W44,"")</f>
      </c>
      <c r="AL12" s="49">
        <f>IF(individuals!W45&gt;0,individuals!W45,"")</f>
      </c>
      <c r="AM12" s="49">
        <f>IF(individuals!W46&gt;0,individuals!W46,"")</f>
      </c>
      <c r="AN12" s="49">
        <f>IF(individuals!W47&gt;0,individuals!W47,"")</f>
      </c>
      <c r="AO12" s="49">
        <f>IF(individuals!W48&gt;0,individuals!W48,"")</f>
      </c>
    </row>
    <row r="13" spans="1:41" ht="12.75">
      <c r="A13" s="44" t="str">
        <f>'individuals_stats (μm)'!A$2</f>
        <v>Genus species</v>
      </c>
      <c r="B13" s="77" t="str">
        <f>'individuals_stats (μm)'!B$2</f>
        <v>Country.number</v>
      </c>
      <c r="C13" s="47">
        <f>individuals!X1</f>
        <v>12</v>
      </c>
      <c r="D13" s="48">
        <f>IF(individuals!Y3&gt;0,individuals!Y3,"")</f>
        <v>1033.4075723830736</v>
      </c>
      <c r="E13" s="49">
        <f>IF(individuals!Y6&gt;0,individuals!Y6,"")</f>
      </c>
      <c r="F13" s="49">
        <f>IF(individuals!Y7&gt;0,individuals!Y7,"")</f>
      </c>
      <c r="G13" s="49">
        <f>IF(individuals!Y9&gt;0,individuals!Y9,"")</f>
        <v>66.14699331848553</v>
      </c>
      <c r="H13" s="49">
        <f>IF(individuals!Y10&gt;0,individuals!Y10,"")</f>
        <v>12.02672605790646</v>
      </c>
      <c r="I13" s="49">
        <f>IF(individuals!Y11&gt;0,individuals!Y11,"")</f>
        <v>6.01336302895323</v>
      </c>
      <c r="J13" s="56">
        <f>IF(individuals!Y12&gt;0,individuals!Y12,"")</f>
      </c>
      <c r="K13" s="56">
        <f>IF(individuals!Y14&gt;0,individuals!Y14,"")</f>
        <v>15.36748329621381</v>
      </c>
      <c r="L13" s="49">
        <f>IF(individuals!Y15&gt;0,individuals!Y15,"")</f>
        <v>12.02672605790646</v>
      </c>
      <c r="M13" s="49">
        <f>IF(individuals!Y16&gt;0,individuals!Y16,"")</f>
      </c>
      <c r="N13" s="49">
        <f>IF(individuals!Y17&gt;0,individuals!Y17,"")</f>
      </c>
      <c r="O13" s="49">
        <f>IF(individuals!Y18&gt;0,individuals!Y18,"")</f>
      </c>
      <c r="P13" s="49">
        <f>IF(individuals!Y19&gt;0,individuals!Y19,"")</f>
        <v>30.28953229398664</v>
      </c>
      <c r="Q13" s="49">
        <f>IF(individuals!Y20&gt;0,individuals!Y20,"")</f>
      </c>
      <c r="R13" s="49">
        <f>IF(individuals!Y22&gt;0,individuals!Y22,"")</f>
      </c>
      <c r="S13" s="49">
        <f>IF(individuals!Y23&gt;0,individuals!Y23,"")</f>
      </c>
      <c r="T13" s="49">
        <f>IF(individuals!Y24&gt;0,individuals!Y24,"")</f>
      </c>
      <c r="U13" s="49">
        <f>IF(individuals!Y25&gt;0,individuals!Y25,"")</f>
      </c>
      <c r="V13" s="49">
        <f>IF(individuals!Y26&gt;0,individuals!Y26,"")</f>
      </c>
      <c r="W13" s="49">
        <f>IF(individuals!Y27&gt;0,individuals!Y27,"")</f>
      </c>
      <c r="X13" s="49">
        <f>IF(individuals!Y29&gt;0,individuals!Y29,"")</f>
        <v>35.634743875278396</v>
      </c>
      <c r="Y13" s="49">
        <f>IF(individuals!Y30&gt;0,individuals!Y30,"")</f>
        <v>72.16035634743875</v>
      </c>
      <c r="Z13" s="49">
        <f>IF(individuals!Y31&gt;0,individuals!Y31,"")</f>
        <v>32.071269487750556</v>
      </c>
      <c r="AA13" s="49">
        <f>IF(individuals!Y32&gt;0,individuals!Y32,"")</f>
        <v>26.280623608017823</v>
      </c>
      <c r="AB13" s="49">
        <f>IF(individuals!Y33&gt;0,individuals!Y33,"")</f>
      </c>
      <c r="AC13" s="49">
        <f>IF(individuals!Y34&gt;0,individuals!Y34,"")</f>
        <v>29.84409799554566</v>
      </c>
      <c r="AD13" s="49">
        <f>IF(individuals!Y36&gt;0,individuals!Y36,"")</f>
        <v>36.080178173719375</v>
      </c>
      <c r="AE13" s="49">
        <f>IF(individuals!Y37&gt;0,individuals!Y37,"")</f>
        <v>75.50111358574611</v>
      </c>
      <c r="AF13" s="49">
        <f>IF(individuals!Y38&gt;0,individuals!Y38,"")</f>
        <v>32.516703786191535</v>
      </c>
      <c r="AG13" s="49">
        <f>IF(individuals!Y39&gt;0,individuals!Y39,"")</f>
        <v>25.38975501113586</v>
      </c>
      <c r="AH13" s="49">
        <f>IF(individuals!Y40&gt;0,individuals!Y40,"")</f>
      </c>
      <c r="AI13" s="49">
        <f>IF(individuals!Y41&gt;0,individuals!Y41,"")</f>
        <v>32.29398663697105</v>
      </c>
      <c r="AJ13" s="49">
        <f>IF(individuals!Y43&gt;0,individuals!Y43,"")</f>
      </c>
      <c r="AK13" s="49">
        <f>IF(individuals!Y44&gt;0,individuals!Y44,"")</f>
      </c>
      <c r="AL13" s="49">
        <f>IF(individuals!Y45&gt;0,individuals!Y45,"")</f>
      </c>
      <c r="AM13" s="49">
        <f>IF(individuals!Y46&gt;0,individuals!Y46,"")</f>
      </c>
      <c r="AN13" s="49">
        <f>IF(individuals!Y47&gt;0,individuals!Y47,"")</f>
      </c>
      <c r="AO13" s="49">
        <f>IF(individuals!Y48&gt;0,individuals!Y48,"")</f>
      </c>
    </row>
    <row r="14" spans="1:41" ht="12.75">
      <c r="A14" s="44" t="str">
        <f>'individuals_stats (μm)'!A$2</f>
        <v>Genus species</v>
      </c>
      <c r="B14" s="77" t="str">
        <f>'individuals_stats (μm)'!B$2</f>
        <v>Country.number</v>
      </c>
      <c r="C14" s="47">
        <f>individuals!Z1</f>
        <v>13</v>
      </c>
      <c r="D14" s="48">
        <f>IF(individuals!AA3&gt;0,individuals!AA3,"")</f>
        <v>900.7263922518159</v>
      </c>
      <c r="E14" s="49">
        <f>IF(individuals!AA6&gt;0,individuals!AA6,"")</f>
      </c>
      <c r="F14" s="49">
        <f>IF(individuals!AA7&gt;0,individuals!AA7,"")</f>
      </c>
      <c r="G14" s="49">
        <f>IF(individuals!AA9&gt;0,individuals!AA9,"")</f>
        <v>68.28087167070218</v>
      </c>
      <c r="H14" s="49">
        <f>IF(individuals!AA10&gt;0,individuals!AA10,"")</f>
        <v>11.138014527845035</v>
      </c>
      <c r="I14" s="49">
        <f>IF(individuals!AA11&gt;0,individuals!AA11,"")</f>
        <v>6.053268765133173</v>
      </c>
      <c r="J14" s="56">
        <f>IF(individuals!AA12&gt;0,individuals!AA12,"")</f>
      </c>
      <c r="K14" s="56">
        <f>IF(individuals!AA14&gt;0,individuals!AA14,"")</f>
        <v>15.49636803874092</v>
      </c>
      <c r="L14" s="49">
        <f>IF(individuals!AA15&gt;0,individuals!AA15,"")</f>
        <v>10.89588377723971</v>
      </c>
      <c r="M14" s="49">
        <f>IF(individuals!AA16&gt;0,individuals!AA16,"")</f>
      </c>
      <c r="N14" s="49">
        <f>IF(individuals!AA17&gt;0,individuals!AA17,"")</f>
      </c>
      <c r="O14" s="49">
        <f>IF(individuals!AA18&gt;0,individuals!AA18,"")</f>
      </c>
      <c r="P14" s="49">
        <f>IF(individuals!AA19&gt;0,individuals!AA19,"")</f>
        <v>30.024213075060537</v>
      </c>
      <c r="Q14" s="49">
        <f>IF(individuals!AA20&gt;0,individuals!AA20,"")</f>
      </c>
      <c r="R14" s="49">
        <f>IF(individuals!AA22&gt;0,individuals!AA22,"")</f>
      </c>
      <c r="S14" s="49">
        <f>IF(individuals!AA23&gt;0,individuals!AA23,"")</f>
      </c>
      <c r="T14" s="49">
        <f>IF(individuals!AA24&gt;0,individuals!AA24,"")</f>
      </c>
      <c r="U14" s="49">
        <f>IF(individuals!AA25&gt;0,individuals!AA25,"")</f>
      </c>
      <c r="V14" s="49">
        <f>IF(individuals!AA26&gt;0,individuals!AA26,"")</f>
      </c>
      <c r="W14" s="49">
        <f>IF(individuals!AA27&gt;0,individuals!AA27,"")</f>
      </c>
      <c r="X14" s="49">
        <f>IF(individuals!AA29&gt;0,individuals!AA29,"")</f>
      </c>
      <c r="Y14" s="49">
        <f>IF(individuals!AA30&gt;0,individuals!AA30,"")</f>
      </c>
      <c r="Z14" s="49">
        <f>IF(individuals!AA31&gt;0,individuals!AA31,"")</f>
      </c>
      <c r="AA14" s="49">
        <f>IF(individuals!AA32&gt;0,individuals!AA32,"")</f>
      </c>
      <c r="AB14" s="49">
        <f>IF(individuals!AA33&gt;0,individuals!AA33,"")</f>
      </c>
      <c r="AC14" s="49">
        <f>IF(individuals!AA34&gt;0,individuals!AA34,"")</f>
      </c>
      <c r="AD14" s="49">
        <f>IF(individuals!AA36&gt;0,individuals!AA36,"")</f>
        <v>33.898305084745765</v>
      </c>
      <c r="AE14" s="49">
        <f>IF(individuals!AA37&gt;0,individuals!AA37,"")</f>
        <v>71.67070217917676</v>
      </c>
      <c r="AF14" s="49">
        <f>IF(individuals!AA38&gt;0,individuals!AA38,"")</f>
        <v>34.38256658595641</v>
      </c>
      <c r="AG14" s="49">
        <f>IF(individuals!AA39&gt;0,individuals!AA39,"")</f>
      </c>
      <c r="AH14" s="49">
        <f>IF(individuals!AA40&gt;0,individuals!AA40,"")</f>
      </c>
      <c r="AI14" s="49">
        <f>IF(individuals!AA41&gt;0,individuals!AA41,"")</f>
      </c>
      <c r="AJ14" s="49">
        <f>IF(individuals!AA43&gt;0,individuals!AA43,"")</f>
      </c>
      <c r="AK14" s="49">
        <f>IF(individuals!AA44&gt;0,individuals!AA44,"")</f>
      </c>
      <c r="AL14" s="49">
        <f>IF(individuals!AA45&gt;0,individuals!AA45,"")</f>
      </c>
      <c r="AM14" s="49">
        <f>IF(individuals!AA46&gt;0,individuals!AA46,"")</f>
      </c>
      <c r="AN14" s="49">
        <f>IF(individuals!AA47&gt;0,individuals!AA47,"")</f>
      </c>
      <c r="AO14" s="49">
        <f>IF(individuals!AA48&gt;0,individuals!AA48,"")</f>
      </c>
    </row>
    <row r="15" spans="1:41" ht="12.75">
      <c r="A15" s="44" t="str">
        <f>'individuals_stats (μm)'!A$2</f>
        <v>Genus species</v>
      </c>
      <c r="B15" s="77" t="str">
        <f>'individuals_stats (μm)'!B$2</f>
        <v>Country.number</v>
      </c>
      <c r="C15" s="47">
        <f>individuals!AB1</f>
        <v>14</v>
      </c>
      <c r="D15" s="48">
        <f>IF(individuals!AC3&gt;0,individuals!AC3,"")</f>
        <v>899.0610328638498</v>
      </c>
      <c r="E15" s="49">
        <f>IF(individuals!AC6&gt;0,individuals!AC6,"")</f>
      </c>
      <c r="F15" s="49">
        <f>IF(individuals!AC7&gt;0,individuals!AC7,"")</f>
      </c>
      <c r="G15" s="49">
        <f>IF(individuals!AC9&gt;0,individuals!AC9,"")</f>
        <v>68.07511737089202</v>
      </c>
      <c r="H15" s="49">
        <f>IF(individuals!AC10&gt;0,individuals!AC10,"")</f>
        <v>10.56338028169014</v>
      </c>
      <c r="I15" s="49">
        <f>IF(individuals!AC11&gt;0,individuals!AC11,"")</f>
        <v>6.103286384976526</v>
      </c>
      <c r="J15" s="56">
        <f>IF(individuals!AC12&gt;0,individuals!AC12,"")</f>
      </c>
      <c r="K15" s="56">
        <f>IF(individuals!AC14&gt;0,individuals!AC14,"")</f>
        <v>15.023474178403756</v>
      </c>
      <c r="L15" s="49">
        <f>IF(individuals!AC15&gt;0,individuals!AC15,"")</f>
        <v>10.56338028169014</v>
      </c>
      <c r="M15" s="49">
        <f>IF(individuals!AC16&gt;0,individuals!AC16,"")</f>
      </c>
      <c r="N15" s="49">
        <f>IF(individuals!AC17&gt;0,individuals!AC17,"")</f>
      </c>
      <c r="O15" s="49">
        <f>IF(individuals!AC18&gt;0,individuals!AC18,"")</f>
      </c>
      <c r="P15" s="49">
        <f>IF(individuals!AC19&gt;0,individuals!AC19,"")</f>
        <v>29.577464788732392</v>
      </c>
      <c r="Q15" s="49">
        <f>IF(individuals!AC20&gt;0,individuals!AC20,"")</f>
      </c>
      <c r="R15" s="49">
        <f>IF(individuals!AC22&gt;0,individuals!AC22,"")</f>
      </c>
      <c r="S15" s="49">
        <f>IF(individuals!AC23&gt;0,individuals!AC23,"")</f>
      </c>
      <c r="T15" s="49">
        <f>IF(individuals!AC24&gt;0,individuals!AC24,"")</f>
      </c>
      <c r="U15" s="49">
        <f>IF(individuals!AC25&gt;0,individuals!AC25,"")</f>
      </c>
      <c r="V15" s="49">
        <f>IF(individuals!AC26&gt;0,individuals!AC26,"")</f>
      </c>
      <c r="W15" s="49">
        <f>IF(individuals!AC27&gt;0,individuals!AC27,"")</f>
      </c>
      <c r="X15" s="49">
        <f>IF(individuals!AC29&gt;0,individuals!AC29,"")</f>
        <v>35.44600938967136</v>
      </c>
      <c r="Y15" s="49">
        <f>IF(individuals!AC30&gt;0,individuals!AC30,"")</f>
        <v>73.94366197183099</v>
      </c>
      <c r="Z15" s="49">
        <f>IF(individuals!AC31&gt;0,individuals!AC31,"")</f>
        <v>35.68075117370892</v>
      </c>
      <c r="AA15" s="49">
        <f>IF(individuals!AC32&gt;0,individuals!AC32,"")</f>
        <v>26.525821596244132</v>
      </c>
      <c r="AB15" s="49">
        <f>IF(individuals!AC33&gt;0,individuals!AC33,"")</f>
      </c>
      <c r="AC15" s="49">
        <f>IF(individuals!AC34&gt;0,individuals!AC34,"")</f>
        <v>30.985915492957744</v>
      </c>
      <c r="AD15" s="49">
        <f>IF(individuals!AC36&gt;0,individuals!AC36,"")</f>
        <v>34.74178403755869</v>
      </c>
      <c r="AE15" s="49">
        <f>IF(individuals!AC37&gt;0,individuals!AC37,"")</f>
        <v>76.7605633802817</v>
      </c>
      <c r="AF15" s="49">
        <f>IF(individuals!AC38&gt;0,individuals!AC38,"")</f>
        <v>34.27230046948357</v>
      </c>
      <c r="AG15" s="49">
        <f>IF(individuals!AC39&gt;0,individuals!AC39,"")</f>
        <v>26.29107981220657</v>
      </c>
      <c r="AH15" s="49">
        <f>IF(individuals!AC40&gt;0,individuals!AC40,"")</f>
        <v>29.812206572769952</v>
      </c>
      <c r="AI15" s="49">
        <f>IF(individuals!AC41&gt;0,individuals!AC41,"")</f>
        <v>26.995305164319248</v>
      </c>
      <c r="AJ15" s="49">
        <f>IF(individuals!AC43&gt;0,individuals!AC43,"")</f>
      </c>
      <c r="AK15" s="49">
        <f>IF(individuals!AC44&gt;0,individuals!AC44,"")</f>
      </c>
      <c r="AL15" s="49">
        <f>IF(individuals!AC45&gt;0,individuals!AC45,"")</f>
      </c>
      <c r="AM15" s="49">
        <f>IF(individuals!AC46&gt;0,individuals!AC46,"")</f>
      </c>
      <c r="AN15" s="49">
        <f>IF(individuals!AC47&gt;0,individuals!AC47,"")</f>
      </c>
      <c r="AO15" s="49">
        <f>IF(individuals!AC48&gt;0,individuals!AC48,"")</f>
      </c>
    </row>
    <row r="16" spans="1:41" ht="12.75">
      <c r="A16" s="44" t="str">
        <f>'individuals_stats (μm)'!A$2</f>
        <v>Genus species</v>
      </c>
      <c r="B16" s="77" t="str">
        <f>'individuals_stats (μm)'!B$2</f>
        <v>Country.number</v>
      </c>
      <c r="C16" s="47">
        <f>individuals!AD1</f>
        <v>15</v>
      </c>
      <c r="D16" s="48">
        <f>IF(individuals!AE3&gt;0,individuals!AE3,"")</f>
        <v>807.0175438596491</v>
      </c>
      <c r="E16" s="49">
        <f>IF(individuals!AE6&gt;0,individuals!AE6,"")</f>
      </c>
      <c r="F16" s="49">
        <f>IF(individuals!AE7&gt;0,individuals!AE7,"")</f>
      </c>
      <c r="G16" s="49">
        <f>IF(individuals!AE9&gt;0,individuals!AE9,"")</f>
        <v>69.12280701754385</v>
      </c>
      <c r="H16" s="49">
        <f>IF(individuals!AE10&gt;0,individuals!AE10,"")</f>
        <v>10.526315789473683</v>
      </c>
      <c r="I16" s="49">
        <f>IF(individuals!AE11&gt;0,individuals!AE11,"")</f>
        <v>5.964912280701754</v>
      </c>
      <c r="J16" s="56">
        <f>IF(individuals!AE12&gt;0,individuals!AE12,"")</f>
      </c>
      <c r="K16" s="56">
        <f>IF(individuals!AE14&gt;0,individuals!AE14,"")</f>
        <v>15.087719298245613</v>
      </c>
      <c r="L16" s="49">
        <f>IF(individuals!AE15&gt;0,individuals!AE15,"")</f>
        <v>11.929824561403509</v>
      </c>
      <c r="M16" s="49">
        <f>IF(individuals!AE16&gt;0,individuals!AE16,"")</f>
      </c>
      <c r="N16" s="49">
        <f>IF(individuals!AE17&gt;0,individuals!AE17,"")</f>
      </c>
      <c r="O16" s="49">
        <f>IF(individuals!AE18&gt;0,individuals!AE18,"")</f>
      </c>
      <c r="P16" s="49">
        <f>IF(individuals!AE19&gt;0,individuals!AE19,"")</f>
        <v>30.526315789473678</v>
      </c>
      <c r="Q16" s="49">
        <f>IF(individuals!AE20&gt;0,individuals!AE20,"")</f>
      </c>
      <c r="R16" s="49">
        <f>IF(individuals!AE22&gt;0,individuals!AE22,"")</f>
        <v>29.122807017543863</v>
      </c>
      <c r="S16" s="49">
        <f>IF(individuals!AE23&gt;0,individuals!AE23,"")</f>
        <v>71.2280701754386</v>
      </c>
      <c r="T16" s="49">
        <f>IF(individuals!AE24&gt;0,individuals!AE24,"")</f>
        <v>30.526315789473678</v>
      </c>
      <c r="U16" s="49">
        <f>IF(individuals!AE25&gt;0,individuals!AE25,"")</f>
        <v>20.701754385964914</v>
      </c>
      <c r="V16" s="49">
        <f>IF(individuals!AE26&gt;0,individuals!AE26,"")</f>
        <v>30.175438596491226</v>
      </c>
      <c r="W16" s="49">
        <f>IF(individuals!AE27&gt;0,individuals!AE27,"")</f>
        <v>18.947368421052634</v>
      </c>
      <c r="X16" s="49">
        <f>IF(individuals!AE29&gt;0,individuals!AE29,"")</f>
        <v>29.122807017543863</v>
      </c>
      <c r="Y16" s="49">
        <f>IF(individuals!AE30&gt;0,individuals!AE30,"")</f>
        <v>70.87719298245614</v>
      </c>
      <c r="Z16" s="49">
        <f>IF(individuals!AE31&gt;0,individuals!AE31,"")</f>
        <v>32.631578947368425</v>
      </c>
      <c r="AA16" s="49">
        <f>IF(individuals!AE32&gt;0,individuals!AE32,"")</f>
        <v>25.964912280701757</v>
      </c>
      <c r="AB16" s="49">
        <f>IF(individuals!AE33&gt;0,individuals!AE33,"")</f>
        <v>30.175438596491226</v>
      </c>
      <c r="AC16" s="49">
        <f>IF(individuals!AE34&gt;0,individuals!AE34,"")</f>
        <v>27.017543859649123</v>
      </c>
      <c r="AD16" s="49">
        <f>IF(individuals!AE36&gt;0,individuals!AE36,"")</f>
        <v>31.2280701754386</v>
      </c>
      <c r="AE16" s="49">
        <f>IF(individuals!AE37&gt;0,individuals!AE37,"")</f>
        <v>73.68421052631578</v>
      </c>
      <c r="AF16" s="49">
        <f>IF(individuals!AE38&gt;0,individuals!AE38,"")</f>
        <v>33.68421052631579</v>
      </c>
      <c r="AG16" s="49">
        <f>IF(individuals!AE39&gt;0,individuals!AE39,"")</f>
        <v>23.859649122807017</v>
      </c>
      <c r="AH16" s="49">
        <f>IF(individuals!AE40&gt;0,individuals!AE40,"")</f>
        <v>29.47368421052632</v>
      </c>
      <c r="AI16" s="49">
        <f>IF(individuals!AE41&gt;0,individuals!AE41,"")</f>
        <v>26.31578947368421</v>
      </c>
      <c r="AJ16" s="49">
        <f>IF(individuals!AE43&gt;0,individuals!AE43,"")</f>
      </c>
      <c r="AK16" s="49">
        <f>IF(individuals!AE44&gt;0,individuals!AE44,"")</f>
      </c>
      <c r="AL16" s="49">
        <f>IF(individuals!AE45&gt;0,individuals!AE45,"")</f>
      </c>
      <c r="AM16" s="49">
        <f>IF(individuals!AE46&gt;0,individuals!AE46,"")</f>
        <v>31.57894736842105</v>
      </c>
      <c r="AN16" s="49">
        <f>IF(individuals!AE47&gt;0,individuals!AE47,"")</f>
        <v>84.91228070175438</v>
      </c>
      <c r="AO16" s="49">
        <f>IF(individuals!AE48&gt;0,individuals!AE48,"")</f>
        <v>32.98245614035088</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subject/>
  <dc:creator>Łukasz Michalczyk (LM@tardigrada.net)</dc:creator>
  <cp:keywords>Tardigrada Hypsibioidea Isohypsibioidea morphometry</cp:keywords>
  <dc:description/>
  <cp:lastModifiedBy>ŁM</cp:lastModifiedBy>
  <cp:lastPrinted>2003-07-11T12:21:57Z</cp:lastPrinted>
  <dcterms:created xsi:type="dcterms:W3CDTF">2003-07-11T12:08:32Z</dcterms:created>
  <dcterms:modified xsi:type="dcterms:W3CDTF">2013-07-27T14:40:34Z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